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1940" windowHeight="5760" tabRatio="940" firstSheet="1" activeTab="7"/>
  </bookViews>
  <sheets>
    <sheet name="DCF Val (Ke) Assume debt " sheetId="11" r:id="rId1"/>
    <sheet name="DFC Val (WACC) halfbase case" sheetId="7" r:id="rId2"/>
    <sheet name="Sheet1" sheetId="1" r:id="rId3"/>
    <sheet name="Sheet2" sheetId="2" r:id="rId4"/>
    <sheet name=" DFC VAL assume no debt" sheetId="3" r:id="rId5"/>
    <sheet name="DCF Val (Ke) (2)" sheetId="5" r:id="rId6"/>
    <sheet name="DFC Val (WACC)" sheetId="6" r:id="rId7"/>
    <sheet name="Venture capitalist Model" sheetId="4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1"/>
  <c r="F20" s="1"/>
  <c r="E18"/>
  <c r="E20" s="1"/>
  <c r="J17"/>
  <c r="J18" s="1"/>
  <c r="J20" s="1"/>
  <c r="I17"/>
  <c r="I18" s="1"/>
  <c r="I20" s="1"/>
  <c r="H17"/>
  <c r="H18" s="1"/>
  <c r="H20" s="1"/>
  <c r="G17"/>
  <c r="G18" s="1"/>
  <c r="G20" s="1"/>
  <c r="F17"/>
  <c r="E17"/>
  <c r="J9"/>
  <c r="D11" s="1"/>
  <c r="J8"/>
  <c r="D10" s="1"/>
  <c r="J6"/>
  <c r="I6"/>
  <c r="H6"/>
  <c r="G6"/>
  <c r="F6"/>
  <c r="E6"/>
  <c r="D7" s="1"/>
  <c r="C6" i="4"/>
  <c r="C8"/>
  <c r="C10" s="1"/>
  <c r="D21" i="11" l="1"/>
  <c r="D13"/>
  <c r="D14"/>
  <c r="J22"/>
  <c r="D23" s="1"/>
  <c r="D24" l="1"/>
  <c r="D27" s="1"/>
  <c r="D26" l="1"/>
  <c r="D40" i="7"/>
  <c r="D42" s="1"/>
  <c r="D39"/>
  <c r="D35" l="1"/>
  <c r="D33"/>
  <c r="D32"/>
  <c r="I18"/>
  <c r="I20" s="1"/>
  <c r="E18"/>
  <c r="E20" s="1"/>
  <c r="J17"/>
  <c r="J18" s="1"/>
  <c r="I17"/>
  <c r="H17"/>
  <c r="H18" s="1"/>
  <c r="H20" s="1"/>
  <c r="G17"/>
  <c r="G18" s="1"/>
  <c r="G20" s="1"/>
  <c r="F17"/>
  <c r="F18" s="1"/>
  <c r="F20" s="1"/>
  <c r="E17"/>
  <c r="J9"/>
  <c r="D11" s="1"/>
  <c r="J8"/>
  <c r="D10" s="1"/>
  <c r="J6"/>
  <c r="I6"/>
  <c r="H6"/>
  <c r="G6"/>
  <c r="F6"/>
  <c r="E6"/>
  <c r="J18" i="6"/>
  <c r="J20" s="1"/>
  <c r="I18"/>
  <c r="I20" s="1"/>
  <c r="F18"/>
  <c r="F20" s="1"/>
  <c r="E18"/>
  <c r="E20" s="1"/>
  <c r="J17"/>
  <c r="I17"/>
  <c r="H17"/>
  <c r="H18" s="1"/>
  <c r="H20" s="1"/>
  <c r="G17"/>
  <c r="G18" s="1"/>
  <c r="G20" s="1"/>
  <c r="F17"/>
  <c r="E17"/>
  <c r="J9"/>
  <c r="D11" s="1"/>
  <c r="J8"/>
  <c r="D10" s="1"/>
  <c r="J6"/>
  <c r="I6"/>
  <c r="H6"/>
  <c r="G6"/>
  <c r="F6"/>
  <c r="E6"/>
  <c r="D27" i="5"/>
  <c r="D26"/>
  <c r="D24"/>
  <c r="D23"/>
  <c r="J22"/>
  <c r="J20"/>
  <c r="I20"/>
  <c r="H20"/>
  <c r="F20"/>
  <c r="G20"/>
  <c r="E20"/>
  <c r="F18"/>
  <c r="G18"/>
  <c r="H18"/>
  <c r="I18"/>
  <c r="J18"/>
  <c r="E18"/>
  <c r="F17"/>
  <c r="G17"/>
  <c r="H17"/>
  <c r="I17"/>
  <c r="J17"/>
  <c r="E17"/>
  <c r="J9"/>
  <c r="D11" s="1"/>
  <c r="J8"/>
  <c r="D10" s="1"/>
  <c r="J6"/>
  <c r="I6"/>
  <c r="H6"/>
  <c r="G6"/>
  <c r="F6"/>
  <c r="E6"/>
  <c r="D14" i="3"/>
  <c r="D13"/>
  <c r="D11"/>
  <c r="J8"/>
  <c r="D10" s="1"/>
  <c r="J9"/>
  <c r="J6"/>
  <c r="I6"/>
  <c r="H6"/>
  <c r="G6"/>
  <c r="F6"/>
  <c r="E6"/>
  <c r="D7" s="1"/>
  <c r="D7" i="7" l="1"/>
  <c r="D14" s="1"/>
  <c r="J22"/>
  <c r="D23" s="1"/>
  <c r="J20"/>
  <c r="D21"/>
  <c r="D24" s="1"/>
  <c r="D21" i="6"/>
  <c r="D7"/>
  <c r="D13"/>
  <c r="D14"/>
  <c r="J22"/>
  <c r="D23" s="1"/>
  <c r="D21" i="5"/>
  <c r="D7"/>
  <c r="D14" s="1"/>
  <c r="K12" i="1"/>
  <c r="K11"/>
  <c r="D13" i="7" l="1"/>
  <c r="D27" s="1"/>
  <c r="D26"/>
  <c r="D24" i="6"/>
  <c r="D26" s="1"/>
  <c r="D13" i="5"/>
  <c r="D27" i="6" l="1"/>
</calcChain>
</file>

<file path=xl/sharedStrings.xml><?xml version="1.0" encoding="utf-8"?>
<sst xmlns="http://schemas.openxmlformats.org/spreadsheetml/2006/main" count="222" uniqueCount="98">
  <si>
    <t>.</t>
  </si>
  <si>
    <t>Net Sales</t>
  </si>
  <si>
    <t>COGS</t>
  </si>
  <si>
    <t>Gross Profit</t>
  </si>
  <si>
    <t>SG&amp;A</t>
  </si>
  <si>
    <t>R&amp;D</t>
  </si>
  <si>
    <t>Earnings before Interest and Tax</t>
  </si>
  <si>
    <t>Income Tax (35%)</t>
  </si>
  <si>
    <t>Net earnings</t>
  </si>
  <si>
    <t>Balance Sheet</t>
  </si>
  <si>
    <t>Cash</t>
  </si>
  <si>
    <t>Accounts Receivable</t>
  </si>
  <si>
    <t>$1,4J7</t>
  </si>
  <si>
    <t>Inventories</t>
  </si>
  <si>
    <t>Other</t>
  </si>
  <si>
    <t>Total Current Assets</t>
  </si>
  <si>
    <t>Net Fixed Assets</t>
  </si>
  <si>
    <t>Total Assets</t>
  </si>
  <si>
    <t>Liabilities and Shareholders' Equity</t>
  </si>
  <si>
    <t>Accounts payable</t>
  </si>
  <si>
    <t>Accrued Expenses</t>
  </si>
  <si>
    <t>Current Liabilities</t>
  </si>
  <si>
    <t>Net worth</t>
  </si>
  <si>
    <t>Total liabilities and net worth</t>
  </si>
  <si>
    <t xml:space="preserve">Working Capital </t>
  </si>
  <si>
    <t>Cash flow statement</t>
  </si>
  <si>
    <t>Capital Operating Cost</t>
  </si>
  <si>
    <t>Net PPE</t>
  </si>
  <si>
    <t>Digital Evervwhere. Inc.</t>
  </si>
  <si>
    <t>Pro Forma Projections (in $.OOOs)</t>
  </si>
  <si>
    <t>Income Statement</t>
  </si>
  <si>
    <t>$18,1 00</t>
  </si>
  <si>
    <t>$20,1 00</t>
  </si>
  <si>
    <t>$4,1 00</t>
  </si>
  <si>
    <t>$6.3 70</t>
  </si>
  <si>
    <t>$II,180</t>
  </si>
  <si>
    <t>NET PPE</t>
  </si>
  <si>
    <t>Change in Net PPE</t>
  </si>
  <si>
    <t xml:space="preserve">Change in Working Capital </t>
  </si>
  <si>
    <t>Yr 1</t>
  </si>
  <si>
    <t>Yr2</t>
  </si>
  <si>
    <t>Yr3</t>
  </si>
  <si>
    <t>Yr 4</t>
  </si>
  <si>
    <t>Yr 5</t>
  </si>
  <si>
    <t>Yr 6</t>
  </si>
  <si>
    <t>NPV</t>
  </si>
  <si>
    <t>YR 1</t>
  </si>
  <si>
    <t>YR 2</t>
  </si>
  <si>
    <t>YR 3</t>
  </si>
  <si>
    <t>YR 4</t>
  </si>
  <si>
    <t>YR 5</t>
  </si>
  <si>
    <t>YR 6</t>
  </si>
  <si>
    <t>ke</t>
  </si>
  <si>
    <t>WACC</t>
  </si>
  <si>
    <t>Discounted Cash Flow Model</t>
  </si>
  <si>
    <t>Digital Everywhere Valuation</t>
  </si>
  <si>
    <t>FCF</t>
  </si>
  <si>
    <t>PV FVF</t>
  </si>
  <si>
    <t>PV TV @ 5%</t>
  </si>
  <si>
    <t>YR 0</t>
  </si>
  <si>
    <t>TV @ 2%</t>
  </si>
  <si>
    <t>TV @ 5%</t>
  </si>
  <si>
    <t>Total Value TV 2%</t>
  </si>
  <si>
    <t>Total Value TV 5%</t>
  </si>
  <si>
    <t>PV TV @ 2%</t>
  </si>
  <si>
    <t>Amt of Debt</t>
  </si>
  <si>
    <t>Int. Payment @ 10%</t>
  </si>
  <si>
    <t>Tax Shield ( t * int.payment)</t>
  </si>
  <si>
    <t>tax</t>
  </si>
  <si>
    <t>Debt Growth Rate</t>
  </si>
  <si>
    <t>PV Tax Shields</t>
  </si>
  <si>
    <t>NPV Tax Shields</t>
  </si>
  <si>
    <t>TV of Tax Shields</t>
  </si>
  <si>
    <t>PV TV Tax Shields</t>
  </si>
  <si>
    <t>Total Value of tax shield</t>
  </si>
  <si>
    <t>D &amp; E total firm value @ G =5</t>
  </si>
  <si>
    <t>D &amp; E total firm value @ G =2</t>
  </si>
  <si>
    <t>Prob</t>
  </si>
  <si>
    <t>Half base case of CF @ 30% prob</t>
  </si>
  <si>
    <t>Full base case of CF @ 40% prob</t>
  </si>
  <si>
    <t>Goose Egg @ 30% prob</t>
  </si>
  <si>
    <t>Total Value of firm using prob of CFs</t>
  </si>
  <si>
    <t>Probability @ 5% growth rate</t>
  </si>
  <si>
    <t>Probability @ 2% growth rate</t>
  </si>
  <si>
    <t>D &amp; E total firm value @ G =2%</t>
  </si>
  <si>
    <t>D &amp; E total firm value @ G =5%</t>
  </si>
  <si>
    <t>Using the Venture Capitalist Model</t>
  </si>
  <si>
    <t>Using  Average of all the P/E ratios given.</t>
  </si>
  <si>
    <t>Net Earnings</t>
  </si>
  <si>
    <t>P/E ratio</t>
  </si>
  <si>
    <t>Firm Value</t>
  </si>
  <si>
    <t>VC @ 60%</t>
  </si>
  <si>
    <t>Discount rate</t>
  </si>
  <si>
    <t>Notes</t>
  </si>
  <si>
    <t>1.  Assuming average of PV ratios us representative of D&amp;E's industry potential</t>
  </si>
  <si>
    <t>the venture capitalist think that the company is valued at 19,528.23</t>
  </si>
  <si>
    <t>this is the multiple aproach by multiplying 13,455 by 24.35</t>
  </si>
  <si>
    <t>,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</si>
</sst>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0.000"/>
  </numFmts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31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6" fontId="4" fillId="0" borderId="0" xfId="0" applyNumberFormat="1" applyFont="1" applyAlignment="1">
      <alignment horizontal="right" vertical="center" wrapText="1"/>
    </xf>
    <xf numFmtId="6" fontId="5" fillId="0" borderId="0" xfId="0" applyNumberFormat="1" applyFont="1" applyAlignment="1">
      <alignment horizontal="right" vertical="center" wrapText="1"/>
    </xf>
    <xf numFmtId="8" fontId="5" fillId="0" borderId="0" xfId="0" applyNumberFormat="1" applyFont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6" fontId="4" fillId="0" borderId="0" xfId="0" applyNumberFormat="1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right" vertical="center" wrapText="1"/>
    </xf>
    <xf numFmtId="6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8" fontId="7" fillId="0" borderId="0" xfId="0" applyNumberFormat="1" applyFont="1" applyAlignment="1">
      <alignment horizontal="right" vertical="center" wrapText="1"/>
    </xf>
    <xf numFmtId="6" fontId="8" fillId="0" borderId="0" xfId="0" applyNumberFormat="1" applyFont="1" applyAlignment="1">
      <alignment horizontal="right" vertical="center" wrapText="1"/>
    </xf>
    <xf numFmtId="8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6" fontId="7" fillId="0" borderId="1" xfId="0" applyNumberFormat="1" applyFont="1" applyBorder="1" applyAlignment="1">
      <alignment horizontal="right" vertical="center" wrapText="1"/>
    </xf>
    <xf numFmtId="6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6" fontId="8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3" fontId="10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2" fontId="7" fillId="0" borderId="0" xfId="0" applyNumberFormat="1" applyFont="1"/>
    <xf numFmtId="44" fontId="7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7" fillId="0" borderId="0" xfId="0" applyFont="1"/>
    <xf numFmtId="3" fontId="7" fillId="0" borderId="0" xfId="0" applyNumberFormat="1" applyFont="1"/>
    <xf numFmtId="43" fontId="7" fillId="0" borderId="0" xfId="1" applyFont="1"/>
    <xf numFmtId="165" fontId="7" fillId="0" borderId="0" xfId="0" applyNumberFormat="1" applyFont="1"/>
    <xf numFmtId="0" fontId="7" fillId="0" borderId="0" xfId="0" applyNumberFormat="1" applyFont="1"/>
    <xf numFmtId="6" fontId="12" fillId="0" borderId="0" xfId="0" applyNumberFormat="1" applyFont="1"/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1"/>
    </xf>
    <xf numFmtId="0" fontId="4" fillId="0" borderId="2" xfId="0" applyFont="1" applyBorder="1" applyAlignment="1">
      <alignment horizontal="left" vertical="center" wrapText="1" indent="1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 wrapText="1" indent="11"/>
    </xf>
    <xf numFmtId="0" fontId="11" fillId="0" borderId="3" xfId="0" applyFont="1" applyBorder="1" applyAlignment="1">
      <alignment horizontal="left" vertical="center" wrapText="1" indent="11"/>
    </xf>
    <xf numFmtId="0" fontId="7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3" sqref="A3:K25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1">
      <c r="A1" s="12" t="s">
        <v>54</v>
      </c>
    </row>
    <row r="2" spans="1:11">
      <c r="A2" s="12" t="s">
        <v>55</v>
      </c>
    </row>
    <row r="3" spans="1:1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</row>
    <row r="5" spans="1:11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</row>
    <row r="6" spans="1:11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  <c r="K6" s="31"/>
    </row>
    <row r="7" spans="1:11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  <c r="K7" s="31"/>
    </row>
    <row r="8" spans="1:11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  <c r="K8" s="31"/>
    </row>
    <row r="9" spans="1:11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  <c r="K9" s="31"/>
    </row>
    <row r="10" spans="1:11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  <c r="K10" s="31"/>
    </row>
    <row r="11" spans="1:11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  <c r="K11" s="31"/>
    </row>
    <row r="12" spans="1:11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  <c r="K13" s="31"/>
    </row>
    <row r="14" spans="1:11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  <c r="K14" s="31"/>
    </row>
    <row r="15" spans="1:11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6000</v>
      </c>
      <c r="I16" s="31">
        <v>9000</v>
      </c>
      <c r="J16" s="31">
        <v>18000</v>
      </c>
      <c r="K16" s="31"/>
    </row>
    <row r="17" spans="1:11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600</v>
      </c>
      <c r="I17" s="31">
        <f t="shared" si="0"/>
        <v>900</v>
      </c>
      <c r="J17" s="31">
        <f t="shared" si="0"/>
        <v>1800</v>
      </c>
      <c r="K17" s="31"/>
    </row>
    <row r="18" spans="1:11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210</v>
      </c>
      <c r="I18" s="31">
        <f t="shared" si="1"/>
        <v>315</v>
      </c>
      <c r="J18" s="31">
        <f t="shared" si="1"/>
        <v>630</v>
      </c>
      <c r="K18" s="31"/>
    </row>
    <row r="19" spans="1:11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</row>
    <row r="20" spans="1:11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118.82342475569946</v>
      </c>
      <c r="I20" s="31">
        <f>I18/(1+$B$5)^5</f>
        <v>154.58381364574953</v>
      </c>
      <c r="J20" s="31">
        <f>J18/(1+$B$5)^6</f>
        <v>268.14191438985176</v>
      </c>
      <c r="K20" s="31"/>
    </row>
    <row r="21" spans="1:11" ht="15.75">
      <c r="A21" s="31"/>
      <c r="B21" s="31"/>
      <c r="C21" s="31" t="s">
        <v>71</v>
      </c>
      <c r="D21" s="31">
        <f>SUM(E20:J20)</f>
        <v>541.54915279130068</v>
      </c>
      <c r="E21" s="31"/>
      <c r="F21" s="31"/>
      <c r="G21" s="31"/>
      <c r="H21" s="31"/>
      <c r="I21" s="31"/>
      <c r="J21" s="31"/>
      <c r="K21" s="31"/>
    </row>
    <row r="22" spans="1:11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4117.6470588235297</v>
      </c>
      <c r="K22" s="31"/>
    </row>
    <row r="23" spans="1:11" ht="15.75">
      <c r="A23" s="31"/>
      <c r="B23" s="31"/>
      <c r="C23" s="31" t="s">
        <v>73</v>
      </c>
      <c r="D23" s="31">
        <f>J22/((1+B5)^6)</f>
        <v>1752.5615319598155</v>
      </c>
      <c r="E23" s="31"/>
      <c r="F23" s="31"/>
      <c r="G23" s="31"/>
      <c r="H23" s="31"/>
      <c r="I23" s="31"/>
      <c r="J23" s="31"/>
      <c r="K23" s="31"/>
    </row>
    <row r="24" spans="1:11" ht="15.75">
      <c r="A24" s="31"/>
      <c r="B24" s="31"/>
      <c r="C24" s="31" t="s">
        <v>74</v>
      </c>
      <c r="D24" s="31">
        <f>SUM(D21 +D23)</f>
        <v>2294.1106847511164</v>
      </c>
      <c r="E24" s="31"/>
      <c r="F24" s="31"/>
      <c r="G24" s="31"/>
      <c r="H24" s="31"/>
      <c r="I24" s="31"/>
      <c r="J24" s="31"/>
      <c r="K24" s="31"/>
    </row>
    <row r="25" spans="1:11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>
      <c r="C26" s="12" t="s">
        <v>76</v>
      </c>
      <c r="D26" s="12">
        <f>D14 +D24</f>
        <v>70816.790467361454</v>
      </c>
    </row>
    <row r="27" spans="1:11">
      <c r="C27" s="12" t="s">
        <v>75</v>
      </c>
      <c r="D27" s="12">
        <f>D13+D24</f>
        <v>57551.811015754029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sqref="A1:K70"/>
    </sheetView>
  </sheetViews>
  <sheetFormatPr defaultColWidth="9.140625" defaultRowHeight="15"/>
  <cols>
    <col min="1" max="1" width="6.28515625" style="12" customWidth="1"/>
    <col min="2" max="2" width="9.28515625" style="12" bestFit="1" customWidth="1"/>
    <col min="3" max="3" width="36.28515625" style="12" customWidth="1"/>
    <col min="4" max="4" width="16.28515625" style="12" customWidth="1"/>
    <col min="5" max="5" width="11.5703125" style="12" bestFit="1" customWidth="1"/>
    <col min="6" max="6" width="11.28515625" style="12" bestFit="1" customWidth="1"/>
    <col min="7" max="8" width="10.5703125" style="12" bestFit="1" customWidth="1"/>
    <col min="9" max="10" width="11.5703125" style="12" bestFit="1" customWidth="1"/>
    <col min="11" max="16384" width="9.140625" style="12"/>
  </cols>
  <sheetData>
    <row r="1" spans="1:11" ht="15.7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</row>
    <row r="5" spans="1:11" ht="15.75">
      <c r="A5" s="31" t="s">
        <v>53</v>
      </c>
      <c r="B5" s="40">
        <v>0.14000000000000001</v>
      </c>
      <c r="C5" s="31" t="s">
        <v>56</v>
      </c>
      <c r="D5" s="31"/>
      <c r="E5" s="31">
        <v>-1240.5</v>
      </c>
      <c r="F5" s="31">
        <v>-705</v>
      </c>
      <c r="G5" s="31">
        <v>1896.5</v>
      </c>
      <c r="H5" s="31">
        <v>4556.5</v>
      </c>
      <c r="I5" s="31">
        <v>5396</v>
      </c>
      <c r="J5" s="31">
        <v>6171.5</v>
      </c>
      <c r="K5" s="31"/>
    </row>
    <row r="6" spans="1:11" ht="15.75">
      <c r="A6" s="31"/>
      <c r="B6" s="34">
        <v>0.05</v>
      </c>
      <c r="C6" s="31" t="s">
        <v>57</v>
      </c>
      <c r="D6" s="31"/>
      <c r="E6" s="31">
        <f>E5/((1+$B$5)^1)</f>
        <v>-1088.1578947368421</v>
      </c>
      <c r="F6" s="31">
        <f>F5/((1+$B$5)^2)</f>
        <v>-542.47460757156034</v>
      </c>
      <c r="G6" s="31">
        <f>G5/((1+$B$5)^3)</f>
        <v>1280.0834804771234</v>
      </c>
      <c r="H6" s="31">
        <f>H5/((1+$B$5)^4)</f>
        <v>2697.8137838372681</v>
      </c>
      <c r="I6" s="31">
        <f>I5/((1+$B$5)^5)</f>
        <v>2802.5133128855632</v>
      </c>
      <c r="J6" s="31">
        <f>J5/((1+$B$5)^6)</f>
        <v>2811.6523790321048</v>
      </c>
      <c r="K6" s="31"/>
    </row>
    <row r="7" spans="1:11" ht="15.75">
      <c r="A7" s="31"/>
      <c r="B7" s="34">
        <v>0.02</v>
      </c>
      <c r="C7" s="31" t="s">
        <v>45</v>
      </c>
      <c r="D7" s="31">
        <f>SUM(E6:J6)</f>
        <v>7961.4304539236564</v>
      </c>
      <c r="E7" s="31"/>
      <c r="F7" s="31"/>
      <c r="G7" s="31"/>
      <c r="H7" s="31"/>
      <c r="I7" s="31"/>
      <c r="J7" s="31"/>
      <c r="K7" s="31"/>
    </row>
    <row r="8" spans="1:11" ht="15.75">
      <c r="A8" s="31"/>
      <c r="B8" s="41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52457.75</v>
      </c>
      <c r="K8" s="31"/>
    </row>
    <row r="9" spans="1:11" ht="15.75">
      <c r="A9" s="31" t="s">
        <v>68</v>
      </c>
      <c r="B9" s="34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72000.833333333328</v>
      </c>
      <c r="K9" s="31"/>
    </row>
    <row r="10" spans="1:11" ht="15.75">
      <c r="A10" s="31" t="s">
        <v>77</v>
      </c>
      <c r="B10" s="34">
        <v>0.3</v>
      </c>
      <c r="C10" s="31" t="s">
        <v>64</v>
      </c>
      <c r="D10" s="31">
        <f>J8/((1+B5)^6)</f>
        <v>23899.045221772893</v>
      </c>
      <c r="E10" s="31"/>
      <c r="F10" s="31"/>
      <c r="G10" s="31"/>
      <c r="H10" s="31"/>
      <c r="I10" s="31"/>
      <c r="J10" s="31"/>
      <c r="K10" s="31"/>
    </row>
    <row r="11" spans="1:11" ht="15.75">
      <c r="A11" s="31" t="s">
        <v>77</v>
      </c>
      <c r="B11" s="34">
        <v>0.4</v>
      </c>
      <c r="C11" s="31" t="s">
        <v>58</v>
      </c>
      <c r="D11" s="31">
        <f>J9/(1+B5)^6</f>
        <v>32802.61108870789</v>
      </c>
      <c r="E11" s="31"/>
      <c r="F11" s="31"/>
      <c r="G11" s="31"/>
      <c r="H11" s="31"/>
      <c r="I11" s="31"/>
      <c r="J11" s="31"/>
      <c r="K11" s="31"/>
    </row>
    <row r="12" spans="1:11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>
      <c r="A13" s="31"/>
      <c r="B13" s="31"/>
      <c r="C13" s="31" t="s">
        <v>62</v>
      </c>
      <c r="D13" s="31">
        <f>D7+D10</f>
        <v>31860.475675696551</v>
      </c>
      <c r="E13" s="31"/>
      <c r="F13" s="31"/>
      <c r="G13" s="31"/>
      <c r="H13" s="31"/>
      <c r="I13" s="31"/>
      <c r="J13" s="31"/>
      <c r="K13" s="31"/>
    </row>
    <row r="14" spans="1:11" ht="15.75">
      <c r="A14" s="31"/>
      <c r="B14" s="31"/>
      <c r="C14" s="31" t="s">
        <v>63</v>
      </c>
      <c r="D14" s="31">
        <f>D7+D11</f>
        <v>40764.041542631545</v>
      </c>
      <c r="E14" s="31"/>
      <c r="F14" s="31"/>
      <c r="G14" s="31"/>
      <c r="H14" s="31"/>
      <c r="I14" s="31"/>
      <c r="J14" s="31"/>
      <c r="K14" s="31"/>
    </row>
    <row r="15" spans="1:11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  <c r="K16" s="31"/>
    </row>
    <row r="17" spans="1:11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  <c r="K17" s="31"/>
    </row>
    <row r="18" spans="1:11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  <c r="K18" s="31"/>
    </row>
    <row r="19" spans="1:11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</row>
    <row r="20" spans="1:11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41.445619415913256</v>
      </c>
      <c r="I20" s="31">
        <f>I18/(1+$B$5)^5</f>
        <v>90.889516262967675</v>
      </c>
      <c r="J20" s="31">
        <f>J18/(1+$B$5)^6</f>
        <v>159.45529168941695</v>
      </c>
      <c r="K20" s="31"/>
    </row>
    <row r="21" spans="1:11" ht="15.75">
      <c r="A21" s="31"/>
      <c r="B21" s="31"/>
      <c r="C21" s="31" t="s">
        <v>71</v>
      </c>
      <c r="D21" s="31">
        <f>SUM(E20:J20)</f>
        <v>291.79042736829786</v>
      </c>
      <c r="E21" s="31"/>
      <c r="F21" s="31"/>
      <c r="G21" s="31"/>
      <c r="H21" s="31"/>
      <c r="I21" s="31"/>
      <c r="J21" s="31"/>
      <c r="K21" s="31"/>
    </row>
    <row r="22" spans="1:11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2499.9999999999995</v>
      </c>
      <c r="K22" s="31"/>
    </row>
    <row r="23" spans="1:11" ht="15.75">
      <c r="A23" s="31"/>
      <c r="B23" s="31"/>
      <c r="C23" s="31" t="s">
        <v>73</v>
      </c>
      <c r="D23" s="31">
        <f>J22/((1+B5)^6)</f>
        <v>1138.9663692101208</v>
      </c>
      <c r="E23" s="31"/>
      <c r="F23" s="31"/>
      <c r="G23" s="31"/>
      <c r="H23" s="31"/>
      <c r="I23" s="31"/>
      <c r="J23" s="31"/>
      <c r="K23" s="31"/>
    </row>
    <row r="24" spans="1:11" ht="15.75">
      <c r="A24" s="31"/>
      <c r="B24" s="31"/>
      <c r="C24" s="31" t="s">
        <v>74</v>
      </c>
      <c r="D24" s="31">
        <f>SUM(D21 +D23)</f>
        <v>1430.7567965784187</v>
      </c>
      <c r="E24" s="31"/>
      <c r="F24" s="31"/>
      <c r="G24" s="31"/>
      <c r="H24" s="31"/>
      <c r="I24" s="31"/>
      <c r="J24" s="31"/>
      <c r="K24" s="31"/>
    </row>
    <row r="25" spans="1:11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>
      <c r="A26" s="31"/>
      <c r="B26" s="31"/>
      <c r="C26" s="31" t="s">
        <v>84</v>
      </c>
      <c r="D26" s="31">
        <f>D14 +D24</f>
        <v>42194.798339209963</v>
      </c>
      <c r="E26" s="31"/>
      <c r="F26" s="31"/>
      <c r="G26" s="31"/>
      <c r="H26" s="31"/>
      <c r="I26" s="31"/>
      <c r="J26" s="31"/>
      <c r="K26" s="31"/>
    </row>
    <row r="27" spans="1:11" ht="15.75">
      <c r="A27" s="31"/>
      <c r="B27" s="31"/>
      <c r="C27" s="31" t="s">
        <v>85</v>
      </c>
      <c r="D27" s="31">
        <f>D13+D24</f>
        <v>33291.232472274969</v>
      </c>
      <c r="E27" s="31"/>
      <c r="F27" s="31"/>
      <c r="G27" s="31"/>
      <c r="H27" s="31"/>
      <c r="I27" s="31"/>
      <c r="J27" s="31"/>
      <c r="K27" s="31"/>
    </row>
    <row r="28" spans="1:11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.75">
      <c r="A31" s="31"/>
      <c r="B31" s="31"/>
      <c r="C31" s="31" t="s">
        <v>82</v>
      </c>
      <c r="D31" s="31"/>
      <c r="E31" s="31"/>
      <c r="F31" s="31"/>
      <c r="G31" s="31"/>
      <c r="H31" s="31"/>
      <c r="I31" s="31"/>
      <c r="J31" s="31"/>
      <c r="K31" s="31"/>
    </row>
    <row r="32" spans="1:11" ht="15.75">
      <c r="A32" s="31"/>
      <c r="B32" s="31"/>
      <c r="C32" s="31" t="s">
        <v>78</v>
      </c>
      <c r="D32" s="31">
        <f>D26*B10</f>
        <v>12658.439501762989</v>
      </c>
      <c r="E32" s="31"/>
      <c r="F32" s="31"/>
      <c r="G32" s="31"/>
      <c r="H32" s="31"/>
      <c r="I32" s="31"/>
      <c r="J32" s="31"/>
      <c r="K32" s="31"/>
    </row>
    <row r="33" spans="1:11" ht="15.75">
      <c r="A33" s="31"/>
      <c r="B33" s="31"/>
      <c r="C33" s="31" t="s">
        <v>79</v>
      </c>
      <c r="D33" s="31">
        <f>'DFC Val (WACC) halfbase case'!D26*B11</f>
        <v>16877.919335683986</v>
      </c>
      <c r="E33" s="31"/>
      <c r="F33" s="31"/>
      <c r="G33" s="31"/>
      <c r="H33" s="31"/>
      <c r="I33" s="31"/>
      <c r="J33" s="31"/>
      <c r="K33" s="31"/>
    </row>
    <row r="34" spans="1:11" ht="15.75">
      <c r="A34" s="31"/>
      <c r="B34" s="31"/>
      <c r="C34" s="31" t="s">
        <v>80</v>
      </c>
      <c r="D34" s="31"/>
      <c r="E34" s="31"/>
      <c r="F34" s="31"/>
      <c r="G34" s="31"/>
      <c r="H34" s="31"/>
      <c r="I34" s="31"/>
      <c r="J34" s="31"/>
      <c r="K34" s="31"/>
    </row>
    <row r="35" spans="1:11" ht="15.75">
      <c r="A35" s="31"/>
      <c r="B35" s="31"/>
      <c r="C35" s="31" t="s">
        <v>81</v>
      </c>
      <c r="D35" s="31">
        <f>SUM(D32+D33)</f>
        <v>29536.358837446976</v>
      </c>
      <c r="E35" s="31"/>
      <c r="F35" s="31"/>
      <c r="G35" s="31"/>
      <c r="H35" s="31"/>
      <c r="I35" s="31"/>
      <c r="J35" s="31"/>
      <c r="K35" s="31"/>
    </row>
    <row r="36" spans="1:11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.75">
      <c r="A38" s="31"/>
      <c r="B38" s="31"/>
      <c r="C38" s="31" t="s">
        <v>83</v>
      </c>
      <c r="D38" s="31"/>
      <c r="E38" s="31"/>
      <c r="F38" s="31"/>
      <c r="G38" s="31"/>
      <c r="H38" s="31"/>
      <c r="I38" s="31"/>
      <c r="J38" s="31"/>
      <c r="K38" s="31"/>
    </row>
    <row r="39" spans="1:11" ht="15.75">
      <c r="A39" s="31"/>
      <c r="B39" s="31"/>
      <c r="C39" s="31" t="s">
        <v>78</v>
      </c>
      <c r="D39" s="31">
        <f>D27*B10</f>
        <v>9987.3697416824907</v>
      </c>
      <c r="E39" s="31"/>
      <c r="F39" s="31"/>
      <c r="G39" s="31"/>
      <c r="H39" s="31"/>
      <c r="I39" s="31"/>
      <c r="J39" s="31"/>
      <c r="K39" s="31"/>
    </row>
    <row r="40" spans="1:11" ht="15.75">
      <c r="A40" s="31"/>
      <c r="B40" s="31"/>
      <c r="C40" s="31" t="s">
        <v>79</v>
      </c>
      <c r="D40" s="31">
        <f>'DFC Val (WACC) halfbase case'!D27*B11</f>
        <v>13316.492988909988</v>
      </c>
      <c r="E40" s="31"/>
      <c r="F40" s="31"/>
      <c r="G40" s="31"/>
      <c r="H40" s="31"/>
      <c r="I40" s="31"/>
      <c r="J40" s="31"/>
      <c r="K40" s="31"/>
    </row>
    <row r="41" spans="1:11" ht="15.75">
      <c r="A41" s="31"/>
      <c r="B41" s="31"/>
      <c r="C41" s="31" t="s">
        <v>80</v>
      </c>
      <c r="D41" s="31"/>
      <c r="E41" s="31"/>
      <c r="F41" s="31"/>
      <c r="G41" s="31"/>
      <c r="H41" s="31"/>
      <c r="I41" s="31"/>
      <c r="J41" s="31"/>
      <c r="K41" s="31"/>
    </row>
    <row r="42" spans="1:11" ht="15.75">
      <c r="A42" s="31"/>
      <c r="B42" s="31"/>
      <c r="C42" s="31" t="s">
        <v>81</v>
      </c>
      <c r="D42" s="31">
        <f>SUM(D39+D40)</f>
        <v>23303.862730592478</v>
      </c>
      <c r="E42" s="31"/>
      <c r="F42" s="31"/>
      <c r="G42" s="31"/>
      <c r="H42" s="31"/>
      <c r="I42" s="31"/>
      <c r="J42" s="31"/>
      <c r="K42" s="31"/>
    </row>
    <row r="43" spans="1:11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C3" sqref="C3"/>
    </sheetView>
  </sheetViews>
  <sheetFormatPr defaultRowHeight="15"/>
  <cols>
    <col min="2" max="2" width="22.42578125" customWidth="1"/>
    <col min="10" max="10" width="13" customWidth="1"/>
    <col min="11" max="11" width="12.5703125" customWidth="1"/>
  </cols>
  <sheetData>
    <row r="1" spans="1:14" ht="15.75">
      <c r="A1" s="15"/>
      <c r="B1" s="15"/>
      <c r="C1" s="2">
        <v>1998</v>
      </c>
      <c r="D1" s="2">
        <v>1999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45"/>
      <c r="B2" s="45"/>
      <c r="C2" s="3"/>
      <c r="D2" s="3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44" t="s">
        <v>1</v>
      </c>
      <c r="B3" s="44"/>
      <c r="C3" s="4">
        <v>8500</v>
      </c>
      <c r="D3" s="4">
        <v>15000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>
      <c r="A4" s="44" t="s">
        <v>2</v>
      </c>
      <c r="B4" s="44"/>
      <c r="C4" s="5">
        <v>3200</v>
      </c>
      <c r="D4" s="6">
        <v>5.6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>
      <c r="A5" s="44" t="s">
        <v>3</v>
      </c>
      <c r="B5" s="44"/>
      <c r="C5" s="4">
        <v>5300</v>
      </c>
      <c r="D5" s="4">
        <v>9400</v>
      </c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A6" s="44" t="s">
        <v>4</v>
      </c>
      <c r="B6" s="44"/>
      <c r="C6" s="4">
        <v>3500</v>
      </c>
      <c r="D6" s="4">
        <v>5410</v>
      </c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A7" s="44" t="s">
        <v>5</v>
      </c>
      <c r="B7" s="44"/>
      <c r="C7" s="5">
        <v>1100</v>
      </c>
      <c r="D7" s="6">
        <v>2.8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15"/>
      <c r="B8" s="15"/>
      <c r="C8" s="15"/>
      <c r="D8" s="15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4" customHeight="1">
      <c r="A9" s="44" t="s">
        <v>6</v>
      </c>
      <c r="B9" s="44"/>
      <c r="C9" s="4">
        <v>700</v>
      </c>
      <c r="D9" s="4">
        <v>1190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>
      <c r="A10" s="44" t="s">
        <v>7</v>
      </c>
      <c r="B10" s="44"/>
      <c r="C10" s="5">
        <v>245</v>
      </c>
      <c r="D10" s="5">
        <v>417</v>
      </c>
      <c r="E10" s="36"/>
      <c r="F10" s="36"/>
      <c r="G10" s="36"/>
      <c r="H10" s="36"/>
      <c r="I10" s="36" t="s">
        <v>27</v>
      </c>
      <c r="J10" s="36"/>
      <c r="K10" s="36">
        <v>906</v>
      </c>
      <c r="L10" s="36">
        <v>2300</v>
      </c>
      <c r="M10" s="36">
        <v>3200</v>
      </c>
      <c r="N10" s="36"/>
    </row>
    <row r="11" spans="1:14" ht="15.75" thickBot="1">
      <c r="A11" s="46" t="s">
        <v>8</v>
      </c>
      <c r="B11" s="46"/>
      <c r="C11" s="7">
        <v>455</v>
      </c>
      <c r="D11" s="8">
        <v>774</v>
      </c>
      <c r="E11" s="36"/>
      <c r="F11" s="36"/>
      <c r="G11" s="36"/>
      <c r="H11" s="36"/>
      <c r="I11" s="36" t="s">
        <v>24</v>
      </c>
      <c r="J11" s="36"/>
      <c r="K11" s="42">
        <f>(C19-C25)</f>
        <v>2031</v>
      </c>
      <c r="L11" s="36"/>
      <c r="M11" s="36"/>
      <c r="N11" s="36"/>
    </row>
    <row r="12" spans="1:14" ht="16.5" thickBot="1">
      <c r="A12" s="15"/>
      <c r="B12" s="43"/>
      <c r="C12" s="43"/>
      <c r="D12" s="43"/>
      <c r="E12" s="36"/>
      <c r="F12" s="36"/>
      <c r="G12" s="36"/>
      <c r="H12" s="36"/>
      <c r="I12" s="36" t="s">
        <v>26</v>
      </c>
      <c r="J12" s="36"/>
      <c r="K12" s="42">
        <f>C4+C6+C7</f>
        <v>7800</v>
      </c>
      <c r="L12" s="36"/>
      <c r="M12" s="36"/>
      <c r="N12" s="36"/>
    </row>
    <row r="13" spans="1:14">
      <c r="A13" s="47" t="s">
        <v>9</v>
      </c>
      <c r="B13" s="47"/>
      <c r="C13" s="9"/>
      <c r="D13" s="9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>
      <c r="A14" s="15"/>
      <c r="B14" s="15"/>
      <c r="C14" s="13">
        <v>1998</v>
      </c>
      <c r="D14" s="13">
        <v>1999</v>
      </c>
      <c r="E14" s="36"/>
      <c r="F14" s="36"/>
      <c r="G14" s="36"/>
      <c r="H14" s="36"/>
      <c r="I14" s="36" t="s">
        <v>25</v>
      </c>
      <c r="J14" s="36"/>
      <c r="K14" s="36"/>
      <c r="L14" s="36"/>
      <c r="M14" s="36"/>
      <c r="N14" s="36"/>
    </row>
    <row r="15" spans="1:14">
      <c r="A15" s="44" t="s">
        <v>10</v>
      </c>
      <c r="B15" s="44"/>
      <c r="C15" s="4">
        <v>1000</v>
      </c>
      <c r="D15" s="10">
        <v>1000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>
      <c r="A16" s="44" t="s">
        <v>11</v>
      </c>
      <c r="B16" s="44"/>
      <c r="C16" s="13" t="s">
        <v>12</v>
      </c>
      <c r="D16" s="10">
        <v>2500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44" t="s">
        <v>13</v>
      </c>
      <c r="B17" s="44"/>
      <c r="C17" s="4">
        <v>400</v>
      </c>
      <c r="D17" s="4">
        <v>700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44" t="s">
        <v>14</v>
      </c>
      <c r="B18" s="44"/>
      <c r="C18" s="5">
        <v>354</v>
      </c>
      <c r="D18" s="5">
        <v>625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48" t="s">
        <v>15</v>
      </c>
      <c r="B19" s="48"/>
      <c r="C19" s="4">
        <v>3171</v>
      </c>
      <c r="D19" s="10">
        <v>4825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48" t="s">
        <v>16</v>
      </c>
      <c r="B20" s="48"/>
      <c r="C20" s="5">
        <v>906</v>
      </c>
      <c r="D20" s="11">
        <v>2.2999999999999998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>
      <c r="A21" s="48" t="s">
        <v>17</v>
      </c>
      <c r="B21" s="48"/>
      <c r="C21" s="4">
        <v>4077</v>
      </c>
      <c r="D21" s="10">
        <v>7125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24" customHeight="1">
      <c r="A22" s="44" t="s">
        <v>18</v>
      </c>
      <c r="B22" s="44"/>
      <c r="C22" s="9"/>
      <c r="D22" s="9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>
      <c r="A23" s="44" t="s">
        <v>19</v>
      </c>
      <c r="B23" s="44"/>
      <c r="C23" s="4">
        <v>533</v>
      </c>
      <c r="D23" s="4">
        <v>933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>
      <c r="A24" s="44" t="s">
        <v>20</v>
      </c>
      <c r="B24" s="44"/>
      <c r="C24" s="5">
        <v>607</v>
      </c>
      <c r="D24" s="5">
        <v>1071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>
      <c r="A25" s="49" t="s">
        <v>21</v>
      </c>
      <c r="B25" s="49"/>
      <c r="C25" s="4">
        <v>1140</v>
      </c>
      <c r="D25" s="4">
        <v>2005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>
      <c r="A26" s="49" t="s">
        <v>22</v>
      </c>
      <c r="B26" s="49"/>
      <c r="C26" s="6">
        <v>2.9359999999999999</v>
      </c>
      <c r="D26" s="5">
        <v>5120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24" customHeight="1" thickBot="1">
      <c r="A27" s="48" t="s">
        <v>23</v>
      </c>
      <c r="B27" s="48"/>
      <c r="C27" s="5">
        <v>4077</v>
      </c>
      <c r="D27" s="7">
        <v>7125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</sheetData>
  <mergeCells count="23">
    <mergeCell ref="A23:B23"/>
    <mergeCell ref="A24:B24"/>
    <mergeCell ref="A25:B25"/>
    <mergeCell ref="A26:B26"/>
    <mergeCell ref="A27:B27"/>
    <mergeCell ref="A22:B22"/>
    <mergeCell ref="A9:B9"/>
    <mergeCell ref="A10:B10"/>
    <mergeCell ref="A11:B11"/>
    <mergeCell ref="A13:B13"/>
    <mergeCell ref="A15:B15"/>
    <mergeCell ref="A16:B16"/>
    <mergeCell ref="A17:B17"/>
    <mergeCell ref="A18:B18"/>
    <mergeCell ref="A19:B19"/>
    <mergeCell ref="A20:B20"/>
    <mergeCell ref="A21:B21"/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3"/>
  <sheetViews>
    <sheetView workbookViewId="0">
      <selection sqref="A1:H18"/>
    </sheetView>
  </sheetViews>
  <sheetFormatPr defaultRowHeight="15"/>
  <cols>
    <col min="2" max="2" width="25" customWidth="1"/>
    <col min="3" max="4" width="9.28515625" bestFit="1" customWidth="1"/>
    <col min="5" max="5" width="11.85546875" bestFit="1" customWidth="1"/>
    <col min="6" max="8" width="9.28515625" bestFit="1" customWidth="1"/>
  </cols>
  <sheetData>
    <row r="1" spans="1:8" ht="25.5" customHeight="1" thickBot="1">
      <c r="A1" s="51" t="s">
        <v>28</v>
      </c>
      <c r="B1" s="51"/>
      <c r="C1" s="52" t="s">
        <v>29</v>
      </c>
      <c r="D1" s="52"/>
      <c r="E1" s="52"/>
      <c r="F1" s="15"/>
      <c r="G1" s="15"/>
      <c r="H1" s="15"/>
    </row>
    <row r="2" spans="1:8" ht="15.75">
      <c r="A2" s="53" t="s">
        <v>30</v>
      </c>
      <c r="B2" s="53"/>
      <c r="C2" s="15"/>
      <c r="D2" s="15"/>
      <c r="E2" s="15"/>
      <c r="F2" s="15"/>
      <c r="G2" s="15"/>
      <c r="H2" s="15"/>
    </row>
    <row r="3" spans="1:8" ht="15.75">
      <c r="A3" s="1"/>
      <c r="B3" s="1"/>
      <c r="C3" s="16">
        <v>1998</v>
      </c>
      <c r="D3" s="16">
        <v>1999</v>
      </c>
      <c r="E3" s="16">
        <v>2000</v>
      </c>
      <c r="F3" s="16">
        <v>2001</v>
      </c>
      <c r="G3" s="16">
        <v>2002</v>
      </c>
      <c r="H3" s="17">
        <v>2003</v>
      </c>
    </row>
    <row r="4" spans="1:8" ht="39" customHeight="1">
      <c r="A4" s="54" t="s">
        <v>0</v>
      </c>
      <c r="B4" s="54"/>
      <c r="C4" s="15"/>
      <c r="D4" s="15"/>
      <c r="E4" s="15"/>
      <c r="F4" s="15"/>
      <c r="G4" s="15"/>
      <c r="H4" s="15"/>
    </row>
    <row r="5" spans="1:8" ht="15.75">
      <c r="A5" s="55" t="s">
        <v>1</v>
      </c>
      <c r="B5" s="55"/>
      <c r="C5" s="14">
        <v>8500</v>
      </c>
      <c r="D5" s="14">
        <v>15000</v>
      </c>
      <c r="E5" s="18">
        <v>35500</v>
      </c>
      <c r="F5" s="14">
        <v>46000</v>
      </c>
      <c r="G5" s="14">
        <v>52000</v>
      </c>
      <c r="H5" s="14">
        <v>60000</v>
      </c>
    </row>
    <row r="6" spans="1:8" ht="15.75">
      <c r="A6" s="55" t="s">
        <v>2</v>
      </c>
      <c r="B6" s="55"/>
      <c r="C6" s="19">
        <v>3200</v>
      </c>
      <c r="D6" s="20">
        <v>5.6</v>
      </c>
      <c r="E6" s="20">
        <v>14</v>
      </c>
      <c r="F6" s="21" t="s">
        <v>31</v>
      </c>
      <c r="G6" s="21" t="s">
        <v>32</v>
      </c>
      <c r="H6" s="19">
        <v>24500</v>
      </c>
    </row>
    <row r="7" spans="1:8" ht="15.75">
      <c r="A7" s="55" t="s">
        <v>3</v>
      </c>
      <c r="B7" s="55"/>
      <c r="C7" s="14">
        <v>5300</v>
      </c>
      <c r="D7" s="14">
        <v>9400</v>
      </c>
      <c r="E7" s="14">
        <v>21500</v>
      </c>
      <c r="F7" s="14">
        <v>27900</v>
      </c>
      <c r="G7" s="14">
        <v>31900</v>
      </c>
      <c r="H7" s="14">
        <v>35500</v>
      </c>
    </row>
    <row r="8" spans="1:8" ht="15.75">
      <c r="A8" s="55" t="s">
        <v>4</v>
      </c>
      <c r="B8" s="55"/>
      <c r="C8" s="14">
        <v>3500</v>
      </c>
      <c r="D8" s="14">
        <v>5410</v>
      </c>
      <c r="E8" s="18">
        <v>6.4</v>
      </c>
      <c r="F8" s="14">
        <v>5300</v>
      </c>
      <c r="G8" s="14">
        <v>7200</v>
      </c>
      <c r="H8" s="14">
        <v>7800</v>
      </c>
    </row>
    <row r="9" spans="1:8" ht="15.75">
      <c r="A9" s="55" t="s">
        <v>5</v>
      </c>
      <c r="B9" s="55"/>
      <c r="C9" s="19">
        <v>1100</v>
      </c>
      <c r="D9" s="20">
        <v>2.8</v>
      </c>
      <c r="E9" s="21" t="s">
        <v>33</v>
      </c>
      <c r="F9" s="19">
        <v>5400</v>
      </c>
      <c r="G9" s="20">
        <v>6.5</v>
      </c>
      <c r="H9" s="20">
        <v>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55" t="s">
        <v>6</v>
      </c>
      <c r="B11" s="55"/>
      <c r="C11" s="14">
        <v>700</v>
      </c>
      <c r="D11" s="14">
        <v>1190</v>
      </c>
      <c r="E11" s="14">
        <v>11000</v>
      </c>
      <c r="F11" s="14">
        <v>17200</v>
      </c>
      <c r="G11" s="14">
        <v>18200</v>
      </c>
      <c r="H11" s="14">
        <v>20700</v>
      </c>
    </row>
    <row r="12" spans="1:8" ht="15.75">
      <c r="A12" s="55" t="s">
        <v>7</v>
      </c>
      <c r="B12" s="55"/>
      <c r="C12" s="19">
        <v>245</v>
      </c>
      <c r="D12" s="19">
        <v>417</v>
      </c>
      <c r="E12" s="20">
        <v>3.85</v>
      </c>
      <c r="F12" s="20">
        <v>6.02</v>
      </c>
      <c r="G12" s="21" t="s">
        <v>34</v>
      </c>
      <c r="H12" s="20">
        <v>7.2450000000000001</v>
      </c>
    </row>
    <row r="13" spans="1:8" ht="16.5" thickBot="1">
      <c r="A13" s="50" t="s">
        <v>8</v>
      </c>
      <c r="B13" s="50"/>
      <c r="C13" s="22">
        <v>455</v>
      </c>
      <c r="D13" s="23">
        <v>774</v>
      </c>
      <c r="E13" s="22">
        <v>7150</v>
      </c>
      <c r="F13" s="24" t="s">
        <v>35</v>
      </c>
      <c r="G13" s="25">
        <v>11.83</v>
      </c>
      <c r="H13" s="26">
        <v>13455</v>
      </c>
    </row>
    <row r="14" spans="1:8" ht="15.75">
      <c r="A14" s="27"/>
      <c r="B14" s="27" t="s">
        <v>36</v>
      </c>
      <c r="C14" s="27">
        <v>906</v>
      </c>
      <c r="D14" s="27">
        <v>2300</v>
      </c>
      <c r="E14" s="27">
        <v>3200</v>
      </c>
      <c r="F14" s="27">
        <v>4000</v>
      </c>
      <c r="G14" s="27">
        <v>4300</v>
      </c>
      <c r="H14" s="27">
        <v>4500</v>
      </c>
    </row>
    <row r="15" spans="1:8" ht="15.75">
      <c r="A15" s="27"/>
      <c r="B15" s="28" t="s">
        <v>37</v>
      </c>
      <c r="C15" s="28"/>
      <c r="D15" s="28">
        <v>1394</v>
      </c>
      <c r="E15" s="28">
        <v>900</v>
      </c>
      <c r="F15" s="28">
        <v>800</v>
      </c>
      <c r="G15" s="28">
        <v>300</v>
      </c>
      <c r="H15" s="28">
        <v>200</v>
      </c>
    </row>
    <row r="16" spans="1:8" ht="15.75">
      <c r="A16" s="27"/>
      <c r="B16" s="27" t="s">
        <v>24</v>
      </c>
      <c r="C16" s="27">
        <v>2031</v>
      </c>
      <c r="D16" s="27">
        <v>2820</v>
      </c>
      <c r="E16" s="27">
        <v>9070</v>
      </c>
      <c r="F16" s="27">
        <v>19451</v>
      </c>
      <c r="G16" s="27">
        <v>30981</v>
      </c>
      <c r="H16" s="27">
        <v>44235</v>
      </c>
    </row>
    <row r="17" spans="1:8" ht="15.75">
      <c r="A17" s="27"/>
      <c r="B17" s="28" t="s">
        <v>38</v>
      </c>
      <c r="C17" s="28">
        <v>2031</v>
      </c>
      <c r="D17" s="28">
        <v>789</v>
      </c>
      <c r="E17" s="28">
        <v>6250</v>
      </c>
      <c r="F17" s="30">
        <v>10381</v>
      </c>
      <c r="G17" s="30">
        <v>11530</v>
      </c>
      <c r="H17" s="30">
        <v>13254</v>
      </c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8" ht="15.75">
      <c r="A20" s="27"/>
      <c r="B20" s="27" t="s">
        <v>39</v>
      </c>
      <c r="C20" s="27">
        <v>-2482</v>
      </c>
      <c r="D20" s="27"/>
      <c r="E20" s="27"/>
      <c r="F20" s="27"/>
      <c r="G20" s="27"/>
      <c r="H20" s="27"/>
    </row>
    <row r="21" spans="1:8" ht="15.75">
      <c r="A21" s="27"/>
      <c r="B21" s="27" t="s">
        <v>40</v>
      </c>
      <c r="C21" s="27">
        <v>-1410</v>
      </c>
      <c r="D21" s="27"/>
      <c r="E21" s="27"/>
      <c r="F21" s="27"/>
      <c r="G21" s="27"/>
      <c r="H21" s="27"/>
    </row>
    <row r="22" spans="1:8" ht="15.75">
      <c r="A22" s="27"/>
      <c r="B22" s="27" t="s">
        <v>41</v>
      </c>
      <c r="C22" s="27">
        <v>3793</v>
      </c>
      <c r="D22" s="27"/>
      <c r="E22" s="27"/>
      <c r="F22" s="27"/>
      <c r="G22" s="27"/>
      <c r="H22" s="27"/>
    </row>
    <row r="23" spans="1:8" ht="15.75">
      <c r="A23" s="27"/>
      <c r="B23" s="27" t="s">
        <v>42</v>
      </c>
      <c r="C23" s="27">
        <v>9113</v>
      </c>
      <c r="D23" s="27"/>
      <c r="E23" s="27"/>
      <c r="F23" s="27"/>
      <c r="G23" s="27"/>
      <c r="H23" s="27"/>
    </row>
    <row r="24" spans="1:8" ht="15.75">
      <c r="A24" s="27"/>
      <c r="B24" s="27" t="s">
        <v>43</v>
      </c>
      <c r="C24" s="27">
        <v>10792</v>
      </c>
      <c r="D24" s="27"/>
      <c r="E24" s="27"/>
      <c r="F24" s="27"/>
      <c r="G24" s="27"/>
      <c r="H24" s="27"/>
    </row>
    <row r="25" spans="1:8" ht="15.75">
      <c r="A25" s="27"/>
      <c r="B25" s="27" t="s">
        <v>44</v>
      </c>
      <c r="C25" s="29">
        <v>12343</v>
      </c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 t="s">
        <v>45</v>
      </c>
      <c r="C27" s="27">
        <v>32149</v>
      </c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6" spans="1:8" ht="15.75">
      <c r="A36" s="27"/>
      <c r="B36" s="27"/>
      <c r="C36" s="27"/>
      <c r="D36" s="27"/>
      <c r="E36" s="27"/>
      <c r="F36" s="27"/>
      <c r="G36" s="27"/>
      <c r="H36" s="27"/>
    </row>
    <row r="37" spans="1:8" ht="15.75">
      <c r="A37" s="27"/>
      <c r="B37" s="27"/>
      <c r="C37" s="27"/>
      <c r="D37" s="27"/>
      <c r="E37" s="27"/>
      <c r="F37" s="27"/>
      <c r="G37" s="27"/>
      <c r="H37" s="27"/>
    </row>
    <row r="38" spans="1:8" ht="15.75">
      <c r="A38" s="27"/>
      <c r="B38" s="27"/>
      <c r="C38" s="27"/>
      <c r="D38" s="27"/>
      <c r="E38" s="27"/>
      <c r="F38" s="27"/>
      <c r="G38" s="27"/>
      <c r="H38" s="27"/>
    </row>
    <row r="39" spans="1:8" ht="15.75">
      <c r="A39" s="27"/>
      <c r="B39" s="27"/>
      <c r="C39" s="27"/>
      <c r="D39" s="27"/>
      <c r="E39" s="27"/>
      <c r="F39" s="27"/>
      <c r="G39" s="27"/>
      <c r="H39" s="27"/>
    </row>
    <row r="40" spans="1:8" ht="15.75">
      <c r="A40" s="27"/>
      <c r="B40" s="27"/>
      <c r="C40" s="27"/>
      <c r="D40" s="27"/>
      <c r="E40" s="27"/>
      <c r="F40" s="27"/>
      <c r="G40" s="27"/>
      <c r="H40" s="27"/>
    </row>
    <row r="41" spans="1:8" ht="15.75">
      <c r="A41" s="27"/>
      <c r="B41" s="27"/>
      <c r="C41" s="27"/>
      <c r="D41" s="27"/>
      <c r="E41" s="27"/>
      <c r="F41" s="27"/>
      <c r="G41" s="27"/>
      <c r="H41" s="27"/>
    </row>
    <row r="42" spans="1:8" ht="15.75">
      <c r="A42" s="27"/>
      <c r="B42" s="27"/>
      <c r="C42" s="27"/>
      <c r="D42" s="27"/>
      <c r="E42" s="27"/>
      <c r="F42" s="27"/>
      <c r="G42" s="27"/>
      <c r="H42" s="27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.75">
      <c r="A45" s="27"/>
      <c r="B45" s="27"/>
      <c r="C45" s="27"/>
      <c r="D45" s="27"/>
      <c r="E45" s="27"/>
      <c r="F45" s="27"/>
      <c r="G45" s="27"/>
      <c r="H45" s="27"/>
    </row>
    <row r="46" spans="1:8" ht="15.75">
      <c r="A46" s="27"/>
      <c r="B46" s="27"/>
      <c r="C46" s="27"/>
      <c r="D46" s="27"/>
      <c r="E46" s="27"/>
      <c r="F46" s="27"/>
      <c r="G46" s="27"/>
      <c r="H46" s="27"/>
    </row>
    <row r="47" spans="1:8" ht="15.75">
      <c r="A47" s="27"/>
      <c r="B47" s="27"/>
      <c r="C47" s="27"/>
      <c r="D47" s="27"/>
      <c r="E47" s="27"/>
      <c r="F47" s="27"/>
      <c r="G47" s="27"/>
      <c r="H47" s="27"/>
    </row>
    <row r="48" spans="1:8" ht="15.75">
      <c r="A48" s="27"/>
      <c r="B48" s="27"/>
      <c r="C48" s="27"/>
      <c r="D48" s="27"/>
      <c r="E48" s="27"/>
      <c r="F48" s="27"/>
      <c r="G48" s="27"/>
      <c r="H48" s="27"/>
    </row>
    <row r="49" spans="1:8" ht="15.75">
      <c r="A49" s="27"/>
      <c r="B49" s="27"/>
      <c r="C49" s="27"/>
      <c r="D49" s="27"/>
      <c r="E49" s="27"/>
      <c r="F49" s="27"/>
      <c r="G49" s="27"/>
      <c r="H49" s="27"/>
    </row>
    <row r="50" spans="1:8" ht="15.75">
      <c r="A50" s="27"/>
      <c r="B50" s="27"/>
      <c r="C50" s="27"/>
      <c r="D50" s="27"/>
      <c r="E50" s="27"/>
      <c r="F50" s="27"/>
      <c r="G50" s="27"/>
      <c r="H50" s="27"/>
    </row>
    <row r="51" spans="1:8" ht="15.75">
      <c r="A51" s="27"/>
      <c r="B51" s="27"/>
      <c r="C51" s="27"/>
      <c r="D51" s="27"/>
      <c r="E51" s="27"/>
      <c r="F51" s="27"/>
      <c r="G51" s="27"/>
      <c r="H51" s="27"/>
    </row>
    <row r="52" spans="1:8" ht="15.75">
      <c r="A52" s="27"/>
      <c r="B52" s="27"/>
      <c r="C52" s="27"/>
      <c r="D52" s="27"/>
      <c r="E52" s="27"/>
      <c r="F52" s="27"/>
      <c r="G52" s="27"/>
      <c r="H52" s="27"/>
    </row>
    <row r="53" spans="1:8" ht="15.75">
      <c r="A53" s="27"/>
      <c r="B53" s="27"/>
      <c r="C53" s="27"/>
      <c r="D53" s="27"/>
      <c r="E53" s="27"/>
      <c r="F53" s="27"/>
      <c r="G53" s="27"/>
      <c r="H53" s="27"/>
    </row>
    <row r="54" spans="1:8" ht="15.75">
      <c r="A54" s="27"/>
      <c r="B54" s="27"/>
      <c r="C54" s="27"/>
      <c r="D54" s="27"/>
      <c r="E54" s="27"/>
      <c r="F54" s="27"/>
      <c r="G54" s="27"/>
      <c r="H54" s="27"/>
    </row>
    <row r="55" spans="1:8" ht="15.75">
      <c r="A55" s="27"/>
      <c r="B55" s="27"/>
      <c r="C55" s="27"/>
      <c r="D55" s="27"/>
      <c r="E55" s="27"/>
      <c r="F55" s="27"/>
      <c r="G55" s="27"/>
      <c r="H55" s="27"/>
    </row>
    <row r="56" spans="1:8" ht="15.75">
      <c r="A56" s="27"/>
      <c r="B56" s="27"/>
      <c r="C56" s="27"/>
      <c r="D56" s="27"/>
      <c r="E56" s="27"/>
      <c r="F56" s="27"/>
      <c r="G56" s="27"/>
      <c r="H56" s="27"/>
    </row>
    <row r="57" spans="1:8" ht="15.75">
      <c r="A57" s="27"/>
      <c r="B57" s="27"/>
      <c r="C57" s="27"/>
      <c r="D57" s="27"/>
      <c r="E57" s="27"/>
      <c r="F57" s="27"/>
      <c r="G57" s="27"/>
      <c r="H57" s="27"/>
    </row>
    <row r="58" spans="1:8" ht="15.75">
      <c r="A58" s="27"/>
      <c r="B58" s="27"/>
      <c r="C58" s="27"/>
      <c r="D58" s="27"/>
      <c r="E58" s="27"/>
      <c r="F58" s="27"/>
      <c r="G58" s="27"/>
      <c r="H58" s="27"/>
    </row>
    <row r="59" spans="1:8" ht="15.75">
      <c r="A59" s="27"/>
      <c r="B59" s="27"/>
      <c r="C59" s="27"/>
      <c r="D59" s="27"/>
      <c r="E59" s="27"/>
      <c r="F59" s="27"/>
      <c r="G59" s="27"/>
      <c r="H59" s="27"/>
    </row>
    <row r="60" spans="1:8" ht="15.75">
      <c r="A60" s="27"/>
      <c r="B60" s="27"/>
      <c r="C60" s="27"/>
      <c r="D60" s="27"/>
      <c r="E60" s="27"/>
      <c r="F60" s="27"/>
      <c r="G60" s="27"/>
      <c r="H60" s="27"/>
    </row>
    <row r="61" spans="1:8" ht="15.75">
      <c r="A61" s="27"/>
      <c r="B61" s="27"/>
      <c r="C61" s="27"/>
      <c r="D61" s="27"/>
      <c r="E61" s="27"/>
      <c r="F61" s="27"/>
      <c r="G61" s="27"/>
      <c r="H61" s="27"/>
    </row>
    <row r="62" spans="1:8" ht="15.75">
      <c r="A62" s="27"/>
      <c r="B62" s="27"/>
      <c r="C62" s="27"/>
      <c r="D62" s="27"/>
      <c r="E62" s="27"/>
      <c r="F62" s="27"/>
      <c r="G62" s="27"/>
      <c r="H62" s="27"/>
    </row>
    <row r="63" spans="1:8" ht="15.75">
      <c r="A63" s="27"/>
      <c r="B63" s="27"/>
      <c r="C63" s="27"/>
      <c r="D63" s="27"/>
      <c r="E63" s="27"/>
      <c r="F63" s="27"/>
      <c r="G63" s="27"/>
      <c r="H63" s="27"/>
    </row>
    <row r="64" spans="1:8" ht="15.75">
      <c r="A64" s="27"/>
      <c r="B64" s="27"/>
      <c r="C64" s="27"/>
      <c r="D64" s="27"/>
      <c r="E64" s="27"/>
      <c r="F64" s="27"/>
      <c r="G64" s="27"/>
      <c r="H64" s="27"/>
    </row>
    <row r="65" spans="1:8" ht="15.75">
      <c r="A65" s="27"/>
      <c r="B65" s="27"/>
      <c r="C65" s="27"/>
      <c r="D65" s="27"/>
      <c r="E65" s="27"/>
      <c r="F65" s="27"/>
      <c r="G65" s="27"/>
      <c r="H65" s="27"/>
    </row>
    <row r="66" spans="1:8" ht="15.75">
      <c r="A66" s="27"/>
      <c r="B66" s="27"/>
      <c r="C66" s="27"/>
      <c r="D66" s="27"/>
      <c r="E66" s="27"/>
      <c r="F66" s="27"/>
      <c r="G66" s="27"/>
      <c r="H66" s="27"/>
    </row>
    <row r="67" spans="1:8" ht="15.75">
      <c r="A67" s="27"/>
      <c r="B67" s="27"/>
      <c r="C67" s="27"/>
      <c r="D67" s="27"/>
      <c r="E67" s="27"/>
      <c r="F67" s="27"/>
      <c r="G67" s="27"/>
      <c r="H67" s="27"/>
    </row>
    <row r="68" spans="1:8" ht="15.75">
      <c r="A68" s="27"/>
      <c r="B68" s="27"/>
      <c r="C68" s="27"/>
      <c r="D68" s="27"/>
      <c r="E68" s="27"/>
      <c r="F68" s="27"/>
      <c r="G68" s="27"/>
      <c r="H68" s="27"/>
    </row>
    <row r="69" spans="1:8" ht="15.75">
      <c r="A69" s="27"/>
      <c r="B69" s="27"/>
      <c r="C69" s="27"/>
      <c r="D69" s="27"/>
      <c r="E69" s="27"/>
      <c r="F69" s="27"/>
      <c r="G69" s="27"/>
      <c r="H69" s="27"/>
    </row>
    <row r="70" spans="1:8" ht="15.75">
      <c r="A70" s="27"/>
      <c r="B70" s="27"/>
      <c r="C70" s="27"/>
      <c r="D70" s="27"/>
      <c r="E70" s="27"/>
      <c r="F70" s="27"/>
      <c r="G70" s="27"/>
      <c r="H70" s="27"/>
    </row>
    <row r="71" spans="1:8" ht="15.75">
      <c r="A71" s="27"/>
      <c r="B71" s="27"/>
      <c r="C71" s="27"/>
      <c r="D71" s="27"/>
      <c r="E71" s="27"/>
      <c r="F71" s="27"/>
      <c r="G71" s="27"/>
      <c r="H71" s="27"/>
    </row>
    <row r="72" spans="1:8" ht="15.75">
      <c r="A72" s="27"/>
      <c r="B72" s="27"/>
      <c r="C72" s="27"/>
      <c r="D72" s="27"/>
      <c r="E72" s="27"/>
      <c r="F72" s="27"/>
      <c r="G72" s="27"/>
      <c r="H72" s="27"/>
    </row>
    <row r="73" spans="1:8" ht="15.75">
      <c r="A73" s="27"/>
      <c r="B73" s="27"/>
      <c r="C73" s="27"/>
      <c r="D73" s="27"/>
      <c r="E73" s="27"/>
      <c r="F73" s="27"/>
      <c r="G73" s="27"/>
      <c r="H73" s="27"/>
    </row>
    <row r="74" spans="1:8" ht="15.75">
      <c r="A74" s="27"/>
      <c r="B74" s="27"/>
      <c r="C74" s="27"/>
      <c r="D74" s="27"/>
      <c r="E74" s="27"/>
      <c r="F74" s="27"/>
      <c r="G74" s="27"/>
      <c r="H74" s="27"/>
    </row>
    <row r="75" spans="1:8" ht="15.75">
      <c r="A75" s="27"/>
      <c r="B75" s="27"/>
      <c r="C75" s="27"/>
      <c r="D75" s="27"/>
      <c r="E75" s="27"/>
      <c r="F75" s="27"/>
      <c r="G75" s="27"/>
      <c r="H75" s="27"/>
    </row>
    <row r="76" spans="1:8" ht="15.75">
      <c r="A76" s="27"/>
      <c r="B76" s="27"/>
      <c r="C76" s="27"/>
      <c r="D76" s="27"/>
      <c r="E76" s="27"/>
      <c r="F76" s="27"/>
      <c r="G76" s="27"/>
      <c r="H76" s="27"/>
    </row>
    <row r="77" spans="1:8" ht="15.75">
      <c r="A77" s="27"/>
      <c r="B77" s="27"/>
      <c r="C77" s="27"/>
      <c r="D77" s="27"/>
      <c r="E77" s="27"/>
      <c r="F77" s="27"/>
      <c r="G77" s="27"/>
      <c r="H77" s="27"/>
    </row>
    <row r="78" spans="1:8" ht="15.75">
      <c r="A78" s="27"/>
      <c r="B78" s="27"/>
      <c r="C78" s="27"/>
      <c r="D78" s="27"/>
      <c r="E78" s="27"/>
      <c r="F78" s="27"/>
      <c r="G78" s="27"/>
      <c r="H78" s="27"/>
    </row>
    <row r="79" spans="1:8" ht="15.75">
      <c r="A79" s="27"/>
      <c r="B79" s="27"/>
      <c r="C79" s="27"/>
      <c r="D79" s="27"/>
      <c r="E79" s="27"/>
      <c r="F79" s="27"/>
      <c r="G79" s="27"/>
      <c r="H79" s="27"/>
    </row>
    <row r="80" spans="1:8" ht="15.75">
      <c r="A80" s="27"/>
      <c r="B80" s="27"/>
      <c r="C80" s="27"/>
      <c r="D80" s="27"/>
      <c r="E80" s="27"/>
      <c r="F80" s="27"/>
      <c r="G80" s="27"/>
      <c r="H80" s="27"/>
    </row>
    <row r="81" spans="1:8" ht="15.75">
      <c r="A81" s="27"/>
      <c r="B81" s="27"/>
      <c r="C81" s="27"/>
      <c r="D81" s="27"/>
      <c r="E81" s="27"/>
      <c r="F81" s="27"/>
      <c r="G81" s="27"/>
      <c r="H81" s="27"/>
    </row>
    <row r="82" spans="1:8" ht="15.75">
      <c r="A82" s="27"/>
      <c r="B82" s="27"/>
      <c r="C82" s="27"/>
      <c r="D82" s="27"/>
      <c r="E82" s="27"/>
      <c r="F82" s="27"/>
      <c r="G82" s="27"/>
      <c r="H82" s="27"/>
    </row>
    <row r="83" spans="1:8" ht="15.75">
      <c r="A83" s="27"/>
      <c r="B83" s="27"/>
      <c r="C83" s="27"/>
      <c r="D83" s="27"/>
      <c r="E83" s="27"/>
      <c r="F83" s="27"/>
      <c r="G83" s="27"/>
      <c r="H83" s="27"/>
    </row>
    <row r="84" spans="1:8" ht="15.75">
      <c r="A84" s="27"/>
      <c r="B84" s="27"/>
      <c r="C84" s="27"/>
      <c r="D84" s="27"/>
      <c r="E84" s="27"/>
      <c r="F84" s="27"/>
      <c r="G84" s="27"/>
      <c r="H84" s="27"/>
    </row>
    <row r="85" spans="1:8" ht="15.75">
      <c r="A85" s="27"/>
      <c r="B85" s="27"/>
      <c r="C85" s="27"/>
      <c r="D85" s="27"/>
      <c r="E85" s="27"/>
      <c r="F85" s="27"/>
      <c r="G85" s="27"/>
      <c r="H85" s="27"/>
    </row>
    <row r="86" spans="1:8" ht="15.75">
      <c r="A86" s="27"/>
      <c r="B86" s="27"/>
      <c r="C86" s="27"/>
      <c r="D86" s="27"/>
      <c r="E86" s="27"/>
      <c r="F86" s="27"/>
      <c r="G86" s="27"/>
      <c r="H86" s="27"/>
    </row>
    <row r="87" spans="1:8" ht="15.75">
      <c r="A87" s="27"/>
      <c r="B87" s="27"/>
      <c r="C87" s="27"/>
      <c r="D87" s="27"/>
      <c r="E87" s="27"/>
      <c r="F87" s="27"/>
      <c r="G87" s="27"/>
      <c r="H87" s="27"/>
    </row>
    <row r="88" spans="1:8" ht="15.75">
      <c r="A88" s="27"/>
      <c r="B88" s="27"/>
      <c r="C88" s="27"/>
      <c r="D88" s="27"/>
      <c r="E88" s="27"/>
      <c r="F88" s="27"/>
      <c r="G88" s="27"/>
      <c r="H88" s="27"/>
    </row>
    <row r="89" spans="1:8" ht="15.75">
      <c r="A89" s="27"/>
      <c r="B89" s="27"/>
      <c r="C89" s="27"/>
      <c r="D89" s="27"/>
      <c r="E89" s="27"/>
      <c r="F89" s="27"/>
      <c r="G89" s="27"/>
      <c r="H89" s="27"/>
    </row>
    <row r="90" spans="1:8" ht="15.75">
      <c r="A90" s="27"/>
      <c r="B90" s="27"/>
      <c r="C90" s="27"/>
      <c r="D90" s="27"/>
      <c r="E90" s="27"/>
      <c r="F90" s="27"/>
      <c r="G90" s="27"/>
      <c r="H90" s="27"/>
    </row>
    <row r="91" spans="1:8" ht="15.75">
      <c r="A91" s="27"/>
      <c r="B91" s="27"/>
      <c r="C91" s="27"/>
      <c r="D91" s="27"/>
      <c r="E91" s="27"/>
      <c r="F91" s="27"/>
      <c r="G91" s="27"/>
      <c r="H91" s="27"/>
    </row>
    <row r="92" spans="1:8" ht="15.75">
      <c r="A92" s="27"/>
      <c r="B92" s="27"/>
      <c r="C92" s="27"/>
      <c r="D92" s="27"/>
      <c r="E92" s="27"/>
      <c r="F92" s="27"/>
      <c r="G92" s="27"/>
      <c r="H92" s="27"/>
    </row>
    <row r="93" spans="1:8" ht="15.75">
      <c r="A93" s="27"/>
      <c r="B93" s="27"/>
      <c r="C93" s="27"/>
      <c r="D93" s="27"/>
      <c r="E93" s="27"/>
      <c r="F93" s="27"/>
      <c r="G93" s="27"/>
      <c r="H93" s="27"/>
    </row>
    <row r="94" spans="1:8" ht="15.75">
      <c r="A94" s="27"/>
      <c r="B94" s="27"/>
      <c r="C94" s="27"/>
      <c r="D94" s="27"/>
      <c r="E94" s="27"/>
      <c r="F94" s="27"/>
      <c r="G94" s="27"/>
      <c r="H94" s="27"/>
    </row>
    <row r="95" spans="1:8" ht="15.75">
      <c r="A95" s="27"/>
      <c r="B95" s="27"/>
      <c r="C95" s="27"/>
      <c r="D95" s="27"/>
      <c r="E95" s="27"/>
      <c r="F95" s="27"/>
      <c r="G95" s="27"/>
      <c r="H95" s="27"/>
    </row>
    <row r="96" spans="1:8" ht="15.75">
      <c r="A96" s="27"/>
      <c r="B96" s="27"/>
      <c r="C96" s="27"/>
      <c r="D96" s="27"/>
      <c r="E96" s="27"/>
      <c r="F96" s="27"/>
      <c r="G96" s="27"/>
      <c r="H96" s="27"/>
    </row>
    <row r="97" spans="1:8" ht="15.75">
      <c r="A97" s="27"/>
      <c r="B97" s="27"/>
      <c r="C97" s="27"/>
      <c r="D97" s="27"/>
      <c r="E97" s="27"/>
      <c r="F97" s="27"/>
      <c r="G97" s="27"/>
      <c r="H97" s="27"/>
    </row>
    <row r="98" spans="1:8" ht="15.75">
      <c r="A98" s="27"/>
      <c r="B98" s="27"/>
      <c r="C98" s="27"/>
      <c r="D98" s="27"/>
      <c r="E98" s="27"/>
      <c r="F98" s="27"/>
      <c r="G98" s="27"/>
      <c r="H98" s="27"/>
    </row>
    <row r="99" spans="1:8" ht="15.75">
      <c r="A99" s="27"/>
      <c r="B99" s="27"/>
      <c r="C99" s="27"/>
      <c r="D99" s="27"/>
      <c r="E99" s="27"/>
      <c r="F99" s="27"/>
      <c r="G99" s="27"/>
      <c r="H99" s="27"/>
    </row>
    <row r="100" spans="1:8" ht="15.75">
      <c r="A100" s="27"/>
      <c r="B100" s="27"/>
      <c r="C100" s="27"/>
      <c r="D100" s="27"/>
      <c r="E100" s="27"/>
      <c r="F100" s="27"/>
      <c r="G100" s="27"/>
      <c r="H100" s="27"/>
    </row>
    <row r="101" spans="1:8" ht="15.75">
      <c r="A101" s="27"/>
      <c r="B101" s="27"/>
      <c r="C101" s="27"/>
      <c r="D101" s="27"/>
      <c r="E101" s="27"/>
      <c r="F101" s="27"/>
      <c r="G101" s="27"/>
      <c r="H101" s="27"/>
    </row>
    <row r="102" spans="1:8" ht="15.75">
      <c r="A102" s="27"/>
      <c r="B102" s="27"/>
      <c r="C102" s="27"/>
      <c r="D102" s="27"/>
      <c r="E102" s="27"/>
      <c r="F102" s="27"/>
      <c r="G102" s="27"/>
      <c r="H102" s="27"/>
    </row>
    <row r="103" spans="1:8" ht="15.75">
      <c r="A103" s="27"/>
      <c r="B103" s="27"/>
      <c r="C103" s="27"/>
      <c r="D103" s="27"/>
      <c r="E103" s="27"/>
      <c r="F103" s="27"/>
      <c r="G103" s="27"/>
      <c r="H103" s="27"/>
    </row>
    <row r="104" spans="1:8" ht="15.75">
      <c r="A104" s="27"/>
      <c r="B104" s="27"/>
      <c r="C104" s="27"/>
      <c r="D104" s="27"/>
      <c r="E104" s="27"/>
      <c r="F104" s="27"/>
      <c r="G104" s="27"/>
      <c r="H104" s="27"/>
    </row>
    <row r="105" spans="1:8" ht="15.75">
      <c r="A105" s="27"/>
      <c r="B105" s="27"/>
      <c r="C105" s="27"/>
      <c r="D105" s="27"/>
      <c r="E105" s="27"/>
      <c r="F105" s="27"/>
      <c r="G105" s="27"/>
      <c r="H105" s="27"/>
    </row>
    <row r="106" spans="1:8" ht="15.75">
      <c r="A106" s="27"/>
      <c r="B106" s="27"/>
      <c r="C106" s="27"/>
      <c r="D106" s="27"/>
      <c r="E106" s="27"/>
      <c r="F106" s="27"/>
      <c r="G106" s="27"/>
      <c r="H106" s="27"/>
    </row>
    <row r="107" spans="1:8" ht="15.75">
      <c r="A107" s="27"/>
      <c r="B107" s="27"/>
      <c r="C107" s="27"/>
      <c r="D107" s="27"/>
      <c r="E107" s="27"/>
      <c r="F107" s="27"/>
      <c r="G107" s="27"/>
      <c r="H107" s="27"/>
    </row>
    <row r="108" spans="1:8" ht="15.75">
      <c r="A108" s="27"/>
      <c r="B108" s="27"/>
      <c r="C108" s="27"/>
      <c r="D108" s="27"/>
      <c r="E108" s="27"/>
      <c r="F108" s="27"/>
      <c r="G108" s="27"/>
      <c r="H108" s="27"/>
    </row>
    <row r="109" spans="1:8" ht="15.75">
      <c r="A109" s="27"/>
      <c r="B109" s="27"/>
      <c r="C109" s="27"/>
      <c r="D109" s="27"/>
      <c r="E109" s="27"/>
      <c r="F109" s="27"/>
      <c r="G109" s="27"/>
      <c r="H109" s="27"/>
    </row>
    <row r="110" spans="1:8" ht="15.75">
      <c r="A110" s="27"/>
      <c r="B110" s="27"/>
      <c r="C110" s="27"/>
      <c r="D110" s="27"/>
      <c r="E110" s="27"/>
      <c r="F110" s="27"/>
      <c r="G110" s="27"/>
      <c r="H110" s="27"/>
    </row>
    <row r="111" spans="1:8" ht="15.75">
      <c r="A111" s="27"/>
      <c r="B111" s="27"/>
      <c r="C111" s="27"/>
      <c r="D111" s="27"/>
      <c r="E111" s="27"/>
      <c r="F111" s="27"/>
      <c r="G111" s="27"/>
      <c r="H111" s="27"/>
    </row>
    <row r="112" spans="1:8" ht="15.75">
      <c r="A112" s="27"/>
      <c r="B112" s="27"/>
      <c r="C112" s="27"/>
      <c r="D112" s="27"/>
      <c r="E112" s="27"/>
      <c r="F112" s="27"/>
      <c r="G112" s="27"/>
      <c r="H112" s="27"/>
    </row>
    <row r="113" spans="1:8" ht="15.75">
      <c r="A113" s="27"/>
      <c r="B113" s="27"/>
      <c r="C113" s="27"/>
      <c r="D113" s="27"/>
      <c r="E113" s="27"/>
      <c r="F113" s="27"/>
      <c r="G113" s="27"/>
      <c r="H113" s="27"/>
    </row>
    <row r="114" spans="1:8" ht="15.75">
      <c r="A114" s="27"/>
      <c r="B114" s="27"/>
      <c r="C114" s="27"/>
      <c r="D114" s="27"/>
      <c r="E114" s="27"/>
      <c r="F114" s="27"/>
      <c r="G114" s="27"/>
      <c r="H114" s="27"/>
    </row>
    <row r="115" spans="1:8" ht="15.75">
      <c r="A115" s="27"/>
      <c r="B115" s="27"/>
      <c r="C115" s="27"/>
      <c r="D115" s="27"/>
      <c r="E115" s="27"/>
      <c r="F115" s="27"/>
      <c r="G115" s="27"/>
      <c r="H115" s="27"/>
    </row>
    <row r="116" spans="1:8" ht="15.75">
      <c r="A116" s="27"/>
      <c r="B116" s="27"/>
      <c r="C116" s="27"/>
      <c r="D116" s="27"/>
      <c r="E116" s="27"/>
      <c r="F116" s="27"/>
      <c r="G116" s="27"/>
      <c r="H116" s="27"/>
    </row>
    <row r="117" spans="1:8" ht="15.75">
      <c r="A117" s="27"/>
      <c r="B117" s="27"/>
      <c r="C117" s="27"/>
      <c r="D117" s="27"/>
      <c r="E117" s="27"/>
      <c r="F117" s="27"/>
      <c r="G117" s="27"/>
      <c r="H117" s="27"/>
    </row>
    <row r="118" spans="1:8" ht="15.75">
      <c r="A118" s="27"/>
      <c r="B118" s="27"/>
      <c r="C118" s="27"/>
      <c r="D118" s="27"/>
      <c r="E118" s="27"/>
      <c r="F118" s="27"/>
      <c r="G118" s="27"/>
      <c r="H118" s="27"/>
    </row>
    <row r="119" spans="1:8" ht="15.75">
      <c r="A119" s="27"/>
      <c r="B119" s="27"/>
      <c r="C119" s="27"/>
      <c r="D119" s="27"/>
      <c r="E119" s="27"/>
      <c r="F119" s="27"/>
      <c r="G119" s="27"/>
      <c r="H119" s="27"/>
    </row>
    <row r="120" spans="1:8" ht="15.75">
      <c r="A120" s="27"/>
      <c r="B120" s="27"/>
      <c r="C120" s="27"/>
      <c r="D120" s="27"/>
      <c r="E120" s="27"/>
      <c r="F120" s="27"/>
      <c r="G120" s="27"/>
      <c r="H120" s="27"/>
    </row>
    <row r="121" spans="1:8" ht="15.75">
      <c r="A121" s="27"/>
      <c r="B121" s="27"/>
      <c r="C121" s="27"/>
      <c r="D121" s="27"/>
      <c r="E121" s="27"/>
      <c r="F121" s="27"/>
      <c r="G121" s="27"/>
      <c r="H121" s="27"/>
    </row>
    <row r="122" spans="1:8" ht="15.75">
      <c r="A122" s="27"/>
      <c r="B122" s="27"/>
      <c r="C122" s="27"/>
      <c r="D122" s="27"/>
      <c r="E122" s="27"/>
      <c r="F122" s="27"/>
      <c r="G122" s="27"/>
      <c r="H122" s="27"/>
    </row>
    <row r="123" spans="1:8" ht="15.75">
      <c r="A123" s="27"/>
      <c r="B123" s="27"/>
      <c r="C123" s="27"/>
      <c r="D123" s="27"/>
      <c r="E123" s="27"/>
      <c r="F123" s="27"/>
      <c r="G123" s="27"/>
      <c r="H123" s="27"/>
    </row>
    <row r="124" spans="1:8" ht="15.75">
      <c r="A124" s="27"/>
      <c r="B124" s="27"/>
      <c r="C124" s="27"/>
      <c r="D124" s="27"/>
      <c r="E124" s="27"/>
      <c r="F124" s="27"/>
      <c r="G124" s="27"/>
      <c r="H124" s="27"/>
    </row>
    <row r="125" spans="1:8" ht="15.75">
      <c r="A125" s="27"/>
      <c r="B125" s="27"/>
      <c r="C125" s="27"/>
      <c r="D125" s="27"/>
      <c r="E125" s="27"/>
      <c r="F125" s="27"/>
      <c r="G125" s="27"/>
      <c r="H125" s="27"/>
    </row>
    <row r="126" spans="1:8" ht="15.75">
      <c r="A126" s="27"/>
      <c r="B126" s="27"/>
      <c r="C126" s="27"/>
      <c r="D126" s="27"/>
      <c r="E126" s="27"/>
      <c r="F126" s="27"/>
      <c r="G126" s="27"/>
      <c r="H126" s="27"/>
    </row>
    <row r="127" spans="1:8" ht="15.75">
      <c r="A127" s="27"/>
      <c r="B127" s="27"/>
      <c r="C127" s="27"/>
      <c r="D127" s="27"/>
      <c r="E127" s="27"/>
      <c r="F127" s="27"/>
      <c r="G127" s="27"/>
      <c r="H127" s="27"/>
    </row>
    <row r="128" spans="1:8" ht="15.75">
      <c r="A128" s="27"/>
      <c r="B128" s="27"/>
      <c r="C128" s="27"/>
      <c r="D128" s="27"/>
      <c r="E128" s="27"/>
      <c r="F128" s="27"/>
      <c r="G128" s="27"/>
      <c r="H128" s="27"/>
    </row>
    <row r="129" spans="1:8" ht="15.75">
      <c r="A129" s="27"/>
      <c r="B129" s="27"/>
      <c r="C129" s="27"/>
      <c r="D129" s="27"/>
      <c r="E129" s="27"/>
      <c r="F129" s="27"/>
      <c r="G129" s="27"/>
      <c r="H129" s="27"/>
    </row>
    <row r="130" spans="1:8" ht="15.75">
      <c r="A130" s="27"/>
      <c r="B130" s="27"/>
      <c r="C130" s="27"/>
      <c r="D130" s="27"/>
      <c r="E130" s="27"/>
      <c r="F130" s="27"/>
      <c r="G130" s="27"/>
      <c r="H130" s="27"/>
    </row>
    <row r="131" spans="1:8" ht="15.75">
      <c r="A131" s="27"/>
      <c r="B131" s="27"/>
      <c r="C131" s="27"/>
      <c r="D131" s="27"/>
      <c r="E131" s="27"/>
      <c r="F131" s="27"/>
      <c r="G131" s="27"/>
      <c r="H131" s="27"/>
    </row>
    <row r="132" spans="1:8" ht="15.75">
      <c r="A132" s="27"/>
      <c r="B132" s="27"/>
      <c r="C132" s="27"/>
      <c r="D132" s="27"/>
      <c r="E132" s="27"/>
      <c r="F132" s="27"/>
      <c r="G132" s="27"/>
      <c r="H132" s="27"/>
    </row>
    <row r="133" spans="1:8" ht="15.75">
      <c r="A133" s="27"/>
      <c r="B133" s="27"/>
      <c r="C133" s="27"/>
      <c r="D133" s="27"/>
      <c r="E133" s="27"/>
      <c r="F133" s="27"/>
      <c r="G133" s="27"/>
      <c r="H133" s="27"/>
    </row>
    <row r="134" spans="1:8" ht="15.75">
      <c r="A134" s="27"/>
      <c r="B134" s="27"/>
      <c r="C134" s="27"/>
      <c r="D134" s="27"/>
      <c r="E134" s="27"/>
      <c r="F134" s="27"/>
      <c r="G134" s="27"/>
      <c r="H134" s="27"/>
    </row>
    <row r="135" spans="1:8" ht="15.75">
      <c r="A135" s="27"/>
      <c r="B135" s="27"/>
      <c r="C135" s="27"/>
      <c r="D135" s="27"/>
      <c r="E135" s="27"/>
      <c r="F135" s="27"/>
      <c r="G135" s="27"/>
      <c r="H135" s="27"/>
    </row>
    <row r="136" spans="1:8" ht="15.75">
      <c r="A136" s="27"/>
      <c r="B136" s="27"/>
      <c r="C136" s="27"/>
      <c r="D136" s="27"/>
      <c r="E136" s="27"/>
      <c r="F136" s="27"/>
      <c r="G136" s="27"/>
      <c r="H136" s="27"/>
    </row>
    <row r="137" spans="1:8" ht="15.75">
      <c r="A137" s="27"/>
      <c r="B137" s="27"/>
      <c r="C137" s="27"/>
      <c r="D137" s="27"/>
      <c r="E137" s="27"/>
      <c r="F137" s="27"/>
      <c r="G137" s="27"/>
      <c r="H137" s="27"/>
    </row>
    <row r="138" spans="1:8" ht="15.75">
      <c r="A138" s="27"/>
      <c r="B138" s="27"/>
      <c r="C138" s="27"/>
      <c r="D138" s="27"/>
      <c r="E138" s="27"/>
      <c r="F138" s="27"/>
      <c r="G138" s="27"/>
      <c r="H138" s="27"/>
    </row>
    <row r="139" spans="1:8" ht="15.75">
      <c r="A139" s="27"/>
      <c r="B139" s="27"/>
      <c r="C139" s="27"/>
      <c r="D139" s="27"/>
      <c r="E139" s="27"/>
      <c r="F139" s="27"/>
      <c r="G139" s="27"/>
      <c r="H139" s="27"/>
    </row>
    <row r="140" spans="1:8" ht="15.75">
      <c r="A140" s="27"/>
      <c r="B140" s="27"/>
      <c r="C140" s="27"/>
      <c r="D140" s="27"/>
      <c r="E140" s="27"/>
      <c r="F140" s="27"/>
      <c r="G140" s="27"/>
      <c r="H140" s="27"/>
    </row>
    <row r="141" spans="1:8" ht="15.75">
      <c r="A141" s="27"/>
      <c r="B141" s="27"/>
      <c r="C141" s="27"/>
      <c r="D141" s="27"/>
      <c r="E141" s="27"/>
      <c r="F141" s="27"/>
      <c r="G141" s="27"/>
      <c r="H141" s="27"/>
    </row>
    <row r="142" spans="1:8" ht="15.75">
      <c r="A142" s="27"/>
      <c r="B142" s="27"/>
      <c r="C142" s="27"/>
      <c r="D142" s="27"/>
      <c r="E142" s="27"/>
      <c r="F142" s="27"/>
      <c r="G142" s="27"/>
      <c r="H142" s="27"/>
    </row>
    <row r="143" spans="1:8" ht="15.75">
      <c r="A143" s="27"/>
      <c r="B143" s="27"/>
      <c r="C143" s="27"/>
      <c r="D143" s="27"/>
      <c r="E143" s="27"/>
      <c r="F143" s="27"/>
      <c r="G143" s="27"/>
      <c r="H143" s="27"/>
    </row>
    <row r="144" spans="1:8" ht="15.75">
      <c r="A144" s="27"/>
      <c r="B144" s="27"/>
      <c r="C144" s="27"/>
      <c r="D144" s="27"/>
      <c r="E144" s="27"/>
      <c r="F144" s="27"/>
      <c r="G144" s="27"/>
      <c r="H144" s="27"/>
    </row>
    <row r="145" spans="1:8" ht="15.75">
      <c r="A145" s="27"/>
      <c r="B145" s="27"/>
      <c r="C145" s="27"/>
      <c r="D145" s="27"/>
      <c r="E145" s="27"/>
      <c r="F145" s="27"/>
      <c r="G145" s="27"/>
      <c r="H145" s="27"/>
    </row>
    <row r="146" spans="1:8" ht="15.75">
      <c r="A146" s="27"/>
      <c r="B146" s="27"/>
      <c r="C146" s="27"/>
      <c r="D146" s="27"/>
      <c r="E146" s="27"/>
      <c r="F146" s="27"/>
      <c r="G146" s="27"/>
      <c r="H146" s="27"/>
    </row>
    <row r="147" spans="1:8" ht="15.75">
      <c r="A147" s="27"/>
      <c r="B147" s="27"/>
      <c r="C147" s="27"/>
      <c r="D147" s="27"/>
      <c r="E147" s="27"/>
      <c r="F147" s="27"/>
      <c r="G147" s="27"/>
      <c r="H147" s="27"/>
    </row>
    <row r="148" spans="1:8" ht="15.75">
      <c r="A148" s="27"/>
      <c r="B148" s="27"/>
      <c r="C148" s="27"/>
      <c r="D148" s="27"/>
      <c r="E148" s="27"/>
      <c r="F148" s="27"/>
      <c r="G148" s="27"/>
      <c r="H148" s="27"/>
    </row>
    <row r="149" spans="1:8" ht="15.75">
      <c r="A149" s="27"/>
      <c r="B149" s="27"/>
      <c r="C149" s="27"/>
      <c r="D149" s="27"/>
      <c r="E149" s="27"/>
      <c r="F149" s="27"/>
      <c r="G149" s="27"/>
      <c r="H149" s="27"/>
    </row>
    <row r="150" spans="1:8" ht="15.75">
      <c r="A150" s="27"/>
      <c r="B150" s="27"/>
      <c r="C150" s="27"/>
      <c r="D150" s="27"/>
      <c r="E150" s="27"/>
      <c r="F150" s="27"/>
      <c r="G150" s="27"/>
      <c r="H150" s="27"/>
    </row>
    <row r="151" spans="1:8" ht="15.75">
      <c r="A151" s="27"/>
      <c r="B151" s="27"/>
      <c r="C151" s="27"/>
      <c r="D151" s="27"/>
      <c r="E151" s="27"/>
      <c r="F151" s="27"/>
      <c r="G151" s="27"/>
      <c r="H151" s="27"/>
    </row>
    <row r="152" spans="1:8" ht="15.75">
      <c r="A152" s="27"/>
      <c r="B152" s="27"/>
      <c r="C152" s="27"/>
      <c r="D152" s="27"/>
      <c r="E152" s="27"/>
      <c r="F152" s="27"/>
      <c r="G152" s="27"/>
      <c r="H152" s="27"/>
    </row>
    <row r="153" spans="1:8" ht="15.75">
      <c r="A153" s="27"/>
      <c r="B153" s="27"/>
      <c r="C153" s="27"/>
      <c r="D153" s="27"/>
      <c r="E153" s="27"/>
      <c r="F153" s="27"/>
      <c r="G153" s="27"/>
      <c r="H153" s="27"/>
    </row>
    <row r="154" spans="1:8" ht="15.75">
      <c r="A154" s="27"/>
      <c r="B154" s="27"/>
      <c r="C154" s="27"/>
      <c r="D154" s="27"/>
      <c r="E154" s="27"/>
      <c r="F154" s="27"/>
      <c r="G154" s="27"/>
      <c r="H154" s="27"/>
    </row>
    <row r="155" spans="1:8" ht="15.75">
      <c r="A155" s="27"/>
      <c r="B155" s="27"/>
      <c r="C155" s="27"/>
      <c r="D155" s="27"/>
      <c r="E155" s="27"/>
      <c r="F155" s="27"/>
      <c r="G155" s="27"/>
      <c r="H155" s="27"/>
    </row>
    <row r="156" spans="1:8" ht="15.75">
      <c r="A156" s="27"/>
      <c r="B156" s="27"/>
      <c r="C156" s="27"/>
      <c r="D156" s="27"/>
      <c r="E156" s="27"/>
      <c r="F156" s="27"/>
      <c r="G156" s="27"/>
      <c r="H156" s="27"/>
    </row>
    <row r="157" spans="1:8" ht="15.75">
      <c r="A157" s="27"/>
      <c r="B157" s="27"/>
      <c r="C157" s="27"/>
      <c r="D157" s="27"/>
      <c r="E157" s="27"/>
      <c r="F157" s="27"/>
      <c r="G157" s="27"/>
      <c r="H157" s="27"/>
    </row>
    <row r="158" spans="1:8" ht="15.75">
      <c r="A158" s="27"/>
      <c r="B158" s="27"/>
      <c r="C158" s="27"/>
      <c r="D158" s="27"/>
      <c r="E158" s="27"/>
      <c r="F158" s="27"/>
      <c r="G158" s="27"/>
      <c r="H158" s="27"/>
    </row>
    <row r="159" spans="1:8" ht="15.75">
      <c r="A159" s="27"/>
      <c r="B159" s="27"/>
      <c r="C159" s="27"/>
      <c r="D159" s="27"/>
      <c r="E159" s="27"/>
      <c r="F159" s="27"/>
      <c r="G159" s="27"/>
      <c r="H159" s="27"/>
    </row>
    <row r="160" spans="1:8" ht="15.75">
      <c r="A160" s="27"/>
      <c r="B160" s="27"/>
      <c r="C160" s="27"/>
      <c r="D160" s="27"/>
      <c r="E160" s="27"/>
      <c r="F160" s="27"/>
      <c r="G160" s="27"/>
      <c r="H160" s="27"/>
    </row>
    <row r="161" spans="1:8" ht="15.75">
      <c r="A161" s="27"/>
      <c r="B161" s="27"/>
      <c r="C161" s="27"/>
      <c r="D161" s="27"/>
      <c r="E161" s="27"/>
      <c r="F161" s="27"/>
      <c r="G161" s="27"/>
      <c r="H161" s="27"/>
    </row>
    <row r="162" spans="1:8" ht="15.75">
      <c r="A162" s="27"/>
      <c r="B162" s="27"/>
      <c r="C162" s="27"/>
      <c r="D162" s="27"/>
      <c r="E162" s="27"/>
      <c r="F162" s="27"/>
      <c r="G162" s="27"/>
      <c r="H162" s="27"/>
    </row>
    <row r="163" spans="1:8" ht="15.75">
      <c r="A163" s="27"/>
      <c r="B163" s="27"/>
      <c r="C163" s="27"/>
      <c r="D163" s="27"/>
      <c r="E163" s="27"/>
      <c r="F163" s="27"/>
      <c r="G163" s="27"/>
      <c r="H163" s="27"/>
    </row>
    <row r="164" spans="1:8" ht="15.75">
      <c r="A164" s="27"/>
      <c r="B164" s="27"/>
      <c r="C164" s="27"/>
      <c r="D164" s="27"/>
      <c r="E164" s="27"/>
      <c r="F164" s="27"/>
      <c r="G164" s="27"/>
      <c r="H164" s="27"/>
    </row>
    <row r="165" spans="1:8" ht="15.75">
      <c r="A165" s="27"/>
      <c r="B165" s="27"/>
      <c r="C165" s="27"/>
      <c r="D165" s="27"/>
      <c r="E165" s="27"/>
      <c r="F165" s="27"/>
      <c r="G165" s="27"/>
      <c r="H165" s="27"/>
    </row>
    <row r="166" spans="1:8" ht="15.75">
      <c r="A166" s="27"/>
      <c r="B166" s="27"/>
      <c r="C166" s="27"/>
      <c r="D166" s="27"/>
      <c r="E166" s="27"/>
      <c r="F166" s="27"/>
      <c r="G166" s="27"/>
      <c r="H166" s="27"/>
    </row>
    <row r="167" spans="1:8" ht="15.75">
      <c r="A167" s="27"/>
      <c r="B167" s="27"/>
      <c r="C167" s="27"/>
      <c r="D167" s="27"/>
      <c r="E167" s="27"/>
      <c r="F167" s="27"/>
      <c r="G167" s="27"/>
      <c r="H167" s="27"/>
    </row>
    <row r="168" spans="1:8" ht="15.75">
      <c r="A168" s="27"/>
      <c r="B168" s="27"/>
      <c r="C168" s="27"/>
      <c r="D168" s="27"/>
      <c r="E168" s="27"/>
      <c r="F168" s="27"/>
      <c r="G168" s="27"/>
      <c r="H168" s="27"/>
    </row>
    <row r="169" spans="1:8" ht="15.75">
      <c r="A169" s="27"/>
      <c r="B169" s="27"/>
      <c r="C169" s="27"/>
      <c r="D169" s="27"/>
      <c r="E169" s="27"/>
      <c r="F169" s="27"/>
      <c r="G169" s="27"/>
      <c r="H169" s="27"/>
    </row>
    <row r="170" spans="1:8" ht="15.75">
      <c r="A170" s="27"/>
      <c r="B170" s="27"/>
      <c r="C170" s="27"/>
      <c r="D170" s="27"/>
      <c r="E170" s="27"/>
      <c r="F170" s="27"/>
      <c r="G170" s="27"/>
      <c r="H170" s="27"/>
    </row>
    <row r="171" spans="1:8" ht="15.75">
      <c r="A171" s="27"/>
      <c r="B171" s="27"/>
      <c r="C171" s="27"/>
      <c r="D171" s="27"/>
      <c r="E171" s="27"/>
      <c r="F171" s="27"/>
      <c r="G171" s="27"/>
      <c r="H171" s="27"/>
    </row>
    <row r="172" spans="1:8" ht="15.75">
      <c r="A172" s="27"/>
      <c r="B172" s="27"/>
      <c r="C172" s="27"/>
      <c r="D172" s="27"/>
      <c r="E172" s="27"/>
      <c r="F172" s="27"/>
      <c r="G172" s="27"/>
      <c r="H172" s="27"/>
    </row>
    <row r="173" spans="1:8" ht="15.75">
      <c r="A173" s="27"/>
      <c r="B173" s="27"/>
      <c r="C173" s="27"/>
      <c r="D173" s="27"/>
      <c r="E173" s="27"/>
      <c r="F173" s="27"/>
      <c r="G173" s="27"/>
      <c r="H173" s="27"/>
    </row>
    <row r="174" spans="1:8" ht="15.75">
      <c r="A174" s="27"/>
      <c r="B174" s="27"/>
      <c r="C174" s="27"/>
      <c r="D174" s="27"/>
      <c r="E174" s="27"/>
      <c r="F174" s="27"/>
      <c r="G174" s="27"/>
      <c r="H174" s="27"/>
    </row>
    <row r="175" spans="1:8" ht="15.75">
      <c r="A175" s="27"/>
      <c r="B175" s="27"/>
      <c r="C175" s="27"/>
      <c r="D175" s="27"/>
      <c r="E175" s="27"/>
      <c r="F175" s="27"/>
      <c r="G175" s="27"/>
      <c r="H175" s="27"/>
    </row>
    <row r="176" spans="1:8" ht="15.75">
      <c r="A176" s="27"/>
      <c r="B176" s="27"/>
      <c r="C176" s="27"/>
      <c r="D176" s="27"/>
      <c r="E176" s="27"/>
      <c r="F176" s="27"/>
      <c r="G176" s="27"/>
      <c r="H176" s="27"/>
    </row>
    <row r="177" spans="1:8" ht="15.75">
      <c r="A177" s="27"/>
      <c r="B177" s="27"/>
      <c r="C177" s="27"/>
      <c r="D177" s="27"/>
      <c r="E177" s="27"/>
      <c r="F177" s="27"/>
      <c r="G177" s="27"/>
      <c r="H177" s="27"/>
    </row>
    <row r="178" spans="1:8" ht="15.75">
      <c r="A178" s="27"/>
      <c r="B178" s="27"/>
      <c r="C178" s="27"/>
      <c r="D178" s="27"/>
      <c r="E178" s="27"/>
      <c r="F178" s="27"/>
      <c r="G178" s="27"/>
      <c r="H178" s="27"/>
    </row>
    <row r="179" spans="1:8" ht="15.75">
      <c r="A179" s="27"/>
      <c r="B179" s="27"/>
      <c r="C179" s="27"/>
      <c r="D179" s="27"/>
      <c r="E179" s="27"/>
      <c r="F179" s="27"/>
      <c r="G179" s="27"/>
      <c r="H179" s="27"/>
    </row>
    <row r="180" spans="1:8" ht="15.75">
      <c r="A180" s="27"/>
      <c r="B180" s="27"/>
      <c r="C180" s="27"/>
      <c r="D180" s="27"/>
      <c r="E180" s="27"/>
      <c r="F180" s="27"/>
      <c r="G180" s="27"/>
      <c r="H180" s="27"/>
    </row>
    <row r="181" spans="1:8" ht="15.75">
      <c r="A181" s="27"/>
      <c r="B181" s="27"/>
      <c r="C181" s="27"/>
      <c r="D181" s="27"/>
      <c r="E181" s="27"/>
      <c r="F181" s="27"/>
      <c r="G181" s="27"/>
      <c r="H181" s="27"/>
    </row>
    <row r="182" spans="1:8" ht="15.75">
      <c r="A182" s="27"/>
      <c r="B182" s="27"/>
      <c r="C182" s="27"/>
      <c r="D182" s="27"/>
      <c r="E182" s="27"/>
      <c r="F182" s="27"/>
      <c r="G182" s="27"/>
      <c r="H182" s="27"/>
    </row>
    <row r="183" spans="1:8" ht="15.75">
      <c r="A183" s="27"/>
      <c r="B183" s="27"/>
      <c r="C183" s="27"/>
      <c r="D183" s="27"/>
      <c r="E183" s="27"/>
      <c r="F183" s="27"/>
      <c r="G183" s="27"/>
      <c r="H183" s="27"/>
    </row>
  </sheetData>
  <mergeCells count="12">
    <mergeCell ref="A13:B13"/>
    <mergeCell ref="A1:B1"/>
    <mergeCell ref="C1:E1"/>
    <mergeCell ref="A2:B2"/>
    <mergeCell ref="A4:B4"/>
    <mergeCell ref="A5:B5"/>
    <mergeCell ref="A6:B6"/>
    <mergeCell ref="A7:B7"/>
    <mergeCell ref="A8:B8"/>
    <mergeCell ref="A9:B9"/>
    <mergeCell ref="A11:B11"/>
    <mergeCell ref="A12: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F6" sqref="F6"/>
    </sheetView>
  </sheetViews>
  <sheetFormatPr defaultColWidth="9.140625" defaultRowHeight="15"/>
  <cols>
    <col min="1" max="1" width="33.85546875" style="12" customWidth="1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2" ht="15.7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  <c r="K4" s="31"/>
      <c r="L4" s="31"/>
    </row>
    <row r="5" spans="1:12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  <c r="L5" s="31"/>
    </row>
    <row r="6" spans="1:12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  <c r="K6" s="31"/>
      <c r="L6" s="31"/>
    </row>
    <row r="7" spans="1:12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  <c r="K7" s="31"/>
      <c r="L7" s="31"/>
    </row>
    <row r="8" spans="1:12" ht="15.75">
      <c r="A8" s="31"/>
      <c r="B8" s="34"/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  <c r="K8" s="31"/>
      <c r="L8" s="31"/>
    </row>
    <row r="9" spans="1:12" ht="15.75">
      <c r="A9" s="31"/>
      <c r="B9" s="31"/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  <c r="K9" s="31"/>
      <c r="L9" s="31"/>
    </row>
    <row r="10" spans="1:12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  <c r="K10" s="31"/>
      <c r="L10" s="31"/>
    </row>
    <row r="11" spans="1:12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  <c r="K11" s="31"/>
      <c r="L11" s="31"/>
    </row>
    <row r="12" spans="1:12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  <c r="K13" s="31"/>
      <c r="L13" s="31"/>
    </row>
    <row r="14" spans="1:12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  <c r="K14" s="31"/>
      <c r="L14" s="31"/>
    </row>
    <row r="15" spans="1:12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A4" sqref="A4:J28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0">
      <c r="A1" s="12" t="s">
        <v>54</v>
      </c>
    </row>
    <row r="2" spans="1:10">
      <c r="A2" s="12" t="s">
        <v>55</v>
      </c>
    </row>
    <row r="4" spans="1:10" ht="15.75">
      <c r="A4" s="31"/>
      <c r="B4" s="31"/>
      <c r="C4" s="31"/>
      <c r="D4" s="31" t="s">
        <v>59</v>
      </c>
      <c r="E4" s="31" t="s">
        <v>46</v>
      </c>
      <c r="F4" s="31" t="s">
        <v>47</v>
      </c>
      <c r="G4" s="31" t="s">
        <v>48</v>
      </c>
      <c r="H4" s="31" t="s">
        <v>49</v>
      </c>
      <c r="I4" s="31" t="s">
        <v>50</v>
      </c>
      <c r="J4" s="31" t="s">
        <v>51</v>
      </c>
    </row>
    <row r="5" spans="1:10" ht="15.75">
      <c r="A5" s="31" t="s">
        <v>52</v>
      </c>
      <c r="B5" s="32">
        <v>0.153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</row>
    <row r="6" spans="1:10" ht="15.75">
      <c r="A6" s="31"/>
      <c r="B6" s="33">
        <v>0.05</v>
      </c>
      <c r="C6" s="31" t="s">
        <v>57</v>
      </c>
      <c r="D6" s="31"/>
      <c r="E6" s="31">
        <f>E5/((1+$B$5)^1)</f>
        <v>-2151.7779705117086</v>
      </c>
      <c r="F6" s="31">
        <f>F5/((1+$B$5)^2)</f>
        <v>-1060.6216747441908</v>
      </c>
      <c r="G6" s="31">
        <f>G5/((1+$B$5)^3)</f>
        <v>2474.5425207781832</v>
      </c>
      <c r="H6" s="31">
        <f>H5/((1+$B$5)^4)</f>
        <v>5156.370808565187</v>
      </c>
      <c r="I6" s="31">
        <f>I5/((1+$B$5)^5)</f>
        <v>5296.0905297299332</v>
      </c>
      <c r="J6" s="31">
        <f>J5/((1+$B$5)^6)</f>
        <v>5253.4534116094283</v>
      </c>
    </row>
    <row r="7" spans="1:10" ht="15.75">
      <c r="A7" s="31"/>
      <c r="B7" s="33">
        <v>0.02</v>
      </c>
      <c r="C7" s="31" t="s">
        <v>45</v>
      </c>
      <c r="D7" s="31">
        <f>SUM(E6:J6)</f>
        <v>14968.057625426834</v>
      </c>
      <c r="E7" s="31"/>
      <c r="F7" s="31"/>
      <c r="G7" s="31"/>
      <c r="H7" s="31"/>
      <c r="I7" s="31"/>
      <c r="J7" s="31"/>
    </row>
    <row r="8" spans="1:10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94660.601503759404</v>
      </c>
    </row>
    <row r="9" spans="1:10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125826.69902912623</v>
      </c>
    </row>
    <row r="10" spans="1:10" ht="15.75">
      <c r="A10" s="31"/>
      <c r="B10" s="31"/>
      <c r="C10" s="31" t="s">
        <v>64</v>
      </c>
      <c r="D10" s="31">
        <f>J8/((1+B5)^6)</f>
        <v>40289.642705576072</v>
      </c>
      <c r="E10" s="31"/>
      <c r="F10" s="31"/>
      <c r="G10" s="31"/>
      <c r="H10" s="31"/>
      <c r="I10" s="31"/>
      <c r="J10" s="31"/>
    </row>
    <row r="11" spans="1:10" ht="15.75">
      <c r="A11" s="31"/>
      <c r="B11" s="31"/>
      <c r="C11" s="31" t="s">
        <v>58</v>
      </c>
      <c r="D11" s="31">
        <f>J9/(1+B5)^6</f>
        <v>53554.622157183505</v>
      </c>
      <c r="E11" s="31"/>
      <c r="F11" s="31"/>
      <c r="G11" s="31"/>
      <c r="H11" s="31"/>
      <c r="I11" s="31"/>
      <c r="J11" s="31"/>
    </row>
    <row r="12" spans="1:10" ht="15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>
      <c r="A13" s="31"/>
      <c r="B13" s="31"/>
      <c r="C13" s="31" t="s">
        <v>62</v>
      </c>
      <c r="D13" s="31">
        <f>D7+D10</f>
        <v>55257.70033100291</v>
      </c>
      <c r="E13" s="31"/>
      <c r="F13" s="31"/>
      <c r="G13" s="31"/>
      <c r="H13" s="31"/>
      <c r="I13" s="31"/>
      <c r="J13" s="31"/>
    </row>
    <row r="14" spans="1:10" ht="15.75">
      <c r="A14" s="31"/>
      <c r="B14" s="31"/>
      <c r="C14" s="31" t="s">
        <v>63</v>
      </c>
      <c r="D14" s="31">
        <f>D7+D11</f>
        <v>68522.679782610343</v>
      </c>
      <c r="E14" s="31"/>
      <c r="F14" s="31"/>
      <c r="G14" s="31"/>
      <c r="H14" s="31"/>
      <c r="I14" s="31"/>
      <c r="J14" s="31"/>
    </row>
    <row r="15" spans="1:10" ht="15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</row>
    <row r="17" spans="1:10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</row>
    <row r="18" spans="1:10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</row>
    <row r="19" spans="1:10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39.607808251899826</v>
      </c>
      <c r="I20" s="31">
        <f>I18/(1+$B$5)^5</f>
        <v>85.879896469860853</v>
      </c>
      <c r="J20" s="31">
        <f>J18/(1+$B$5)^6</f>
        <v>148.9677302165843</v>
      </c>
    </row>
    <row r="21" spans="1:10" ht="15.75">
      <c r="A21" s="31"/>
      <c r="B21" s="31"/>
      <c r="C21" s="31" t="s">
        <v>71</v>
      </c>
      <c r="D21" s="31">
        <f>SUM(E20:J20)</f>
        <v>274.45543493834498</v>
      </c>
      <c r="E21" s="31"/>
      <c r="F21" s="31"/>
      <c r="G21" s="31"/>
      <c r="H21" s="31"/>
      <c r="I21" s="31"/>
      <c r="J21" s="31"/>
    </row>
    <row r="22" spans="1:10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2287.5816993464055</v>
      </c>
    </row>
    <row r="23" spans="1:10" ht="15.75">
      <c r="A23" s="31"/>
      <c r="B23" s="31"/>
      <c r="C23" s="31" t="s">
        <v>73</v>
      </c>
      <c r="D23" s="31">
        <f>J22/((1+B5)^6)</f>
        <v>973.64529553323086</v>
      </c>
      <c r="E23" s="31"/>
      <c r="F23" s="31"/>
      <c r="G23" s="31"/>
      <c r="H23" s="31"/>
      <c r="I23" s="31"/>
      <c r="J23" s="31"/>
    </row>
    <row r="24" spans="1:10" ht="15.75">
      <c r="A24" s="31"/>
      <c r="B24" s="31"/>
      <c r="C24" s="31" t="s">
        <v>74</v>
      </c>
      <c r="D24" s="31">
        <f>SUM(D21 +D23)</f>
        <v>1248.1007304715758</v>
      </c>
      <c r="E24" s="31"/>
      <c r="F24" s="31"/>
      <c r="G24" s="31"/>
      <c r="H24" s="31"/>
      <c r="I24" s="31"/>
      <c r="J24" s="31"/>
    </row>
    <row r="25" spans="1:10" ht="15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1"/>
      <c r="B26" s="31"/>
      <c r="C26" s="31" t="s">
        <v>76</v>
      </c>
      <c r="D26" s="31">
        <f>D14 +D24</f>
        <v>69770.780513081918</v>
      </c>
      <c r="E26" s="31"/>
      <c r="F26" s="31"/>
      <c r="G26" s="31"/>
      <c r="H26" s="31"/>
      <c r="I26" s="31"/>
      <c r="J26" s="31"/>
    </row>
    <row r="27" spans="1:10" ht="15.75">
      <c r="A27" s="31"/>
      <c r="B27" s="31"/>
      <c r="C27" s="31" t="s">
        <v>75</v>
      </c>
      <c r="D27" s="31">
        <f>D13+D24</f>
        <v>56505.801061474485</v>
      </c>
      <c r="E27" s="31"/>
      <c r="F27" s="31"/>
      <c r="G27" s="31"/>
      <c r="H27" s="31"/>
      <c r="I27" s="31"/>
      <c r="J27" s="31"/>
    </row>
    <row r="28" spans="1:10" ht="15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7"/>
  <sheetViews>
    <sheetView topLeftCell="A9" workbookViewId="0">
      <selection activeCell="L25" sqref="L25"/>
    </sheetView>
  </sheetViews>
  <sheetFormatPr defaultColWidth="9.140625" defaultRowHeight="15"/>
  <cols>
    <col min="1" max="1" width="9.140625" style="12"/>
    <col min="2" max="2" width="9.42578125" style="12" bestFit="1" customWidth="1"/>
    <col min="3" max="3" width="14.42578125" style="12" customWidth="1"/>
    <col min="4" max="4" width="9.85546875" style="12" bestFit="1" customWidth="1"/>
    <col min="5" max="5" width="11.7109375" style="12" bestFit="1" customWidth="1"/>
    <col min="6" max="6" width="11.42578125" style="12" bestFit="1" customWidth="1"/>
    <col min="7" max="8" width="10.7109375" style="12" bestFit="1" customWidth="1"/>
    <col min="9" max="10" width="11.7109375" style="12" bestFit="1" customWidth="1"/>
    <col min="11" max="16384" width="9.140625" style="12"/>
  </cols>
  <sheetData>
    <row r="1" spans="1:13" ht="15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1"/>
      <c r="L1" s="31"/>
      <c r="M1" s="31"/>
    </row>
    <row r="2" spans="1:13" ht="15.7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1"/>
      <c r="L2" s="31"/>
      <c r="M2" s="31"/>
    </row>
    <row r="3" spans="1:13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1"/>
      <c r="L3" s="31"/>
      <c r="M3" s="31"/>
    </row>
    <row r="4" spans="1:13" ht="15.75">
      <c r="A4" s="35"/>
      <c r="B4" s="35"/>
      <c r="C4" s="35"/>
      <c r="D4" s="35" t="s">
        <v>59</v>
      </c>
      <c r="E4" s="35" t="s">
        <v>46</v>
      </c>
      <c r="F4" s="35" t="s">
        <v>47</v>
      </c>
      <c r="G4" s="35" t="s">
        <v>48</v>
      </c>
      <c r="H4" s="35" t="s">
        <v>49</v>
      </c>
      <c r="I4" s="35" t="s">
        <v>50</v>
      </c>
      <c r="J4" s="35" t="s">
        <v>51</v>
      </c>
      <c r="K4" s="31"/>
      <c r="L4" s="31"/>
      <c r="M4" s="31"/>
    </row>
    <row r="5" spans="1:13" ht="15.75">
      <c r="A5" s="31" t="s">
        <v>53</v>
      </c>
      <c r="B5" s="33">
        <v>0.14000000000000001</v>
      </c>
      <c r="C5" s="31" t="s">
        <v>56</v>
      </c>
      <c r="D5" s="31"/>
      <c r="E5" s="31">
        <v>-2481</v>
      </c>
      <c r="F5" s="31">
        <v>-1410</v>
      </c>
      <c r="G5" s="31">
        <v>3793</v>
      </c>
      <c r="H5" s="31">
        <v>9113</v>
      </c>
      <c r="I5" s="31">
        <v>10792</v>
      </c>
      <c r="J5" s="31">
        <v>12343</v>
      </c>
      <c r="K5" s="31"/>
      <c r="L5" s="31"/>
      <c r="M5" s="31"/>
    </row>
    <row r="6" spans="1:13" ht="15.75">
      <c r="A6" s="31"/>
      <c r="B6" s="33">
        <v>0.05</v>
      </c>
      <c r="C6" s="31" t="s">
        <v>57</v>
      </c>
      <c r="D6" s="31"/>
      <c r="E6" s="31">
        <f>E5/((1+$B$5)^1)</f>
        <v>-2176.3157894736842</v>
      </c>
      <c r="F6" s="31">
        <f>F5/((1+$B$5)^2)</f>
        <v>-1084.9492151431207</v>
      </c>
      <c r="G6" s="31">
        <f>G5/((1+$B$5)^3)</f>
        <v>2560.1669609542469</v>
      </c>
      <c r="H6" s="31">
        <f>H5/((1+$B$5)^4)</f>
        <v>5395.6275676745363</v>
      </c>
      <c r="I6" s="31">
        <f>I5/((1+$B$5)^5)</f>
        <v>5605.0266257711264</v>
      </c>
      <c r="J6" s="31">
        <f>J5/((1+$B$5)^6)</f>
        <v>5623.3047580642096</v>
      </c>
      <c r="K6" s="31"/>
      <c r="L6" s="31"/>
      <c r="M6" s="31"/>
    </row>
    <row r="7" spans="1:13" ht="15.75">
      <c r="A7" s="31"/>
      <c r="B7" s="33">
        <v>0.02</v>
      </c>
      <c r="C7" s="31" t="s">
        <v>45</v>
      </c>
      <c r="D7" s="31">
        <f>SUM(E6:J6)</f>
        <v>15922.860907847313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ht="15.75">
      <c r="A8" s="31"/>
      <c r="B8" s="33">
        <v>0.1</v>
      </c>
      <c r="C8" s="31" t="s">
        <v>60</v>
      </c>
      <c r="D8" s="31"/>
      <c r="E8" s="31"/>
      <c r="F8" s="31"/>
      <c r="G8" s="31"/>
      <c r="H8" s="31"/>
      <c r="I8" s="31"/>
      <c r="J8" s="31">
        <f>J5*(1+B7)/(B5-B7)</f>
        <v>104915.5</v>
      </c>
      <c r="K8" s="31"/>
      <c r="L8" s="31"/>
      <c r="M8" s="31"/>
    </row>
    <row r="9" spans="1:13" ht="15.75">
      <c r="A9" s="31" t="s">
        <v>68</v>
      </c>
      <c r="B9" s="33">
        <v>0.35</v>
      </c>
      <c r="C9" s="31" t="s">
        <v>61</v>
      </c>
      <c r="D9" s="31"/>
      <c r="E9" s="31"/>
      <c r="F9" s="31"/>
      <c r="G9" s="31"/>
      <c r="H9" s="31"/>
      <c r="I9" s="31"/>
      <c r="J9" s="31">
        <f>J5*(1+B6)/(B5-B6)</f>
        <v>144001.66666666666</v>
      </c>
      <c r="K9" s="31"/>
      <c r="L9" s="31"/>
      <c r="M9" s="31"/>
    </row>
    <row r="10" spans="1:13" ht="15.75">
      <c r="A10" s="31"/>
      <c r="B10" s="31"/>
      <c r="C10" s="31" t="s">
        <v>64</v>
      </c>
      <c r="D10" s="31">
        <f>J8/((1+B5)^6)</f>
        <v>47798.090443545785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5.75">
      <c r="A11" s="31"/>
      <c r="B11" s="31"/>
      <c r="C11" s="31" t="s">
        <v>58</v>
      </c>
      <c r="D11" s="31">
        <f>J9/(1+B5)^6</f>
        <v>65605.222177415781</v>
      </c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.75">
      <c r="A13" s="31"/>
      <c r="B13" s="31"/>
      <c r="C13" s="31" t="s">
        <v>62</v>
      </c>
      <c r="D13" s="31">
        <f>D7+D10</f>
        <v>63720.951351393102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>
      <c r="A14" s="31"/>
      <c r="B14" s="31"/>
      <c r="C14" s="31" t="s">
        <v>63</v>
      </c>
      <c r="D14" s="31">
        <f>D7+D11</f>
        <v>81528.08308526309</v>
      </c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31"/>
      <c r="B16" s="31"/>
      <c r="C16" s="31" t="s">
        <v>65</v>
      </c>
      <c r="D16" s="31"/>
      <c r="E16" s="31">
        <v>0</v>
      </c>
      <c r="F16" s="31">
        <v>0</v>
      </c>
      <c r="G16" s="31">
        <v>0</v>
      </c>
      <c r="H16" s="31">
        <v>2000</v>
      </c>
      <c r="I16" s="31">
        <v>5000</v>
      </c>
      <c r="J16" s="31">
        <v>10000</v>
      </c>
      <c r="K16" s="31"/>
      <c r="L16" s="31"/>
      <c r="M16" s="31"/>
    </row>
    <row r="17" spans="1:13" ht="15.75">
      <c r="A17" s="31"/>
      <c r="B17" s="31"/>
      <c r="C17" s="31" t="s">
        <v>66</v>
      </c>
      <c r="D17" s="31"/>
      <c r="E17" s="31">
        <f>(E$16*$B$8)</f>
        <v>0</v>
      </c>
      <c r="F17" s="31">
        <f t="shared" ref="F17:J17" si="0">(F$16*$B$8)</f>
        <v>0</v>
      </c>
      <c r="G17" s="31">
        <f t="shared" si="0"/>
        <v>0</v>
      </c>
      <c r="H17" s="31">
        <f t="shared" si="0"/>
        <v>200</v>
      </c>
      <c r="I17" s="31">
        <f t="shared" si="0"/>
        <v>500</v>
      </c>
      <c r="J17" s="31">
        <f t="shared" si="0"/>
        <v>1000</v>
      </c>
      <c r="K17" s="31"/>
      <c r="L17" s="31"/>
      <c r="M17" s="31"/>
    </row>
    <row r="18" spans="1:13" ht="15.75">
      <c r="A18" s="31"/>
      <c r="B18" s="31"/>
      <c r="C18" s="31" t="s">
        <v>67</v>
      </c>
      <c r="D18" s="31"/>
      <c r="E18" s="31">
        <f>E17*$B$9</f>
        <v>0</v>
      </c>
      <c r="F18" s="31">
        <f t="shared" ref="F18:J18" si="1">F17*$B$9</f>
        <v>0</v>
      </c>
      <c r="G18" s="31">
        <f t="shared" si="1"/>
        <v>0</v>
      </c>
      <c r="H18" s="31">
        <f t="shared" si="1"/>
        <v>70</v>
      </c>
      <c r="I18" s="31">
        <f t="shared" si="1"/>
        <v>175</v>
      </c>
      <c r="J18" s="31">
        <f t="shared" si="1"/>
        <v>350</v>
      </c>
      <c r="K18" s="31"/>
      <c r="L18" s="31"/>
      <c r="M18" s="31"/>
    </row>
    <row r="19" spans="1:13" ht="15.75">
      <c r="A19" s="31"/>
      <c r="B19" s="31"/>
      <c r="C19" s="31" t="s">
        <v>69</v>
      </c>
      <c r="D19" s="31"/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/>
      <c r="M19" s="31"/>
    </row>
    <row r="20" spans="1:13" ht="15.75">
      <c r="A20" s="31"/>
      <c r="B20" s="31"/>
      <c r="C20" s="31" t="s">
        <v>70</v>
      </c>
      <c r="D20" s="31"/>
      <c r="E20" s="31">
        <f>E18/(1+$B$5)^1</f>
        <v>0</v>
      </c>
      <c r="F20" s="31">
        <f t="shared" ref="F20:G20" si="2">F18/(1+$B$5)^1</f>
        <v>0</v>
      </c>
      <c r="G20" s="31">
        <f t="shared" si="2"/>
        <v>0</v>
      </c>
      <c r="H20" s="31">
        <f>H18/(1+$B$5)^4</f>
        <v>41.445619415913256</v>
      </c>
      <c r="I20" s="31">
        <f>I18/(1+$B$5)^5</f>
        <v>90.889516262967675</v>
      </c>
      <c r="J20" s="31">
        <f>J18/(1+$B$5)^6</f>
        <v>159.45529168941695</v>
      </c>
      <c r="K20" s="31"/>
      <c r="L20" s="31"/>
      <c r="M20" s="31"/>
    </row>
    <row r="21" spans="1:13" ht="15.75">
      <c r="A21" s="31"/>
      <c r="B21" s="31"/>
      <c r="C21" s="31" t="s">
        <v>71</v>
      </c>
      <c r="D21" s="31">
        <f>SUM(E20:J20)</f>
        <v>291.79042736829786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.75">
      <c r="A22" s="31"/>
      <c r="B22" s="31"/>
      <c r="C22" s="31" t="s">
        <v>72</v>
      </c>
      <c r="D22" s="31"/>
      <c r="E22" s="31"/>
      <c r="F22" s="31"/>
      <c r="G22" s="31"/>
      <c r="H22" s="31"/>
      <c r="I22" s="31"/>
      <c r="J22" s="31">
        <f>J18/B5</f>
        <v>2499.9999999999995</v>
      </c>
      <c r="K22" s="31"/>
      <c r="L22" s="31"/>
      <c r="M22" s="31"/>
    </row>
    <row r="23" spans="1:13" ht="15.75">
      <c r="A23" s="31"/>
      <c r="B23" s="31"/>
      <c r="C23" s="31" t="s">
        <v>73</v>
      </c>
      <c r="D23" s="31">
        <f>J22/((1+B5)^6)</f>
        <v>1138.9663692101208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5.75">
      <c r="A24" s="31"/>
      <c r="B24" s="31"/>
      <c r="C24" s="31" t="s">
        <v>74</v>
      </c>
      <c r="D24" s="31">
        <f>SUM(D21 +D23)</f>
        <v>1430.7567965784187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5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.75">
      <c r="A26" s="31"/>
      <c r="B26" s="31"/>
      <c r="C26" s="31" t="s">
        <v>76</v>
      </c>
      <c r="D26" s="31">
        <f>D14 +D24</f>
        <v>82958.839881841515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>
      <c r="A27" s="31"/>
      <c r="B27" s="31"/>
      <c r="C27" s="31" t="s">
        <v>75</v>
      </c>
      <c r="D27" s="31">
        <f>D13+D24</f>
        <v>65151.70814797152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5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5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5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5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5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5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5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5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5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5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5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5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5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5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5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5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5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5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5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5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5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5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5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5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5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5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5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5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5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5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5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5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5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5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5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5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5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5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5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5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9" sqref="D9"/>
    </sheetView>
  </sheetViews>
  <sheetFormatPr defaultRowHeight="15"/>
  <cols>
    <col min="3" max="3" width="12.7109375" bestFit="1" customWidth="1"/>
  </cols>
  <sheetData>
    <row r="1" spans="1:5" ht="15.75">
      <c r="A1" s="37" t="s">
        <v>86</v>
      </c>
      <c r="B1" s="37"/>
      <c r="C1" s="37"/>
      <c r="D1" s="37"/>
      <c r="E1" s="37"/>
    </row>
    <row r="2" spans="1:5" ht="15.75">
      <c r="A2" s="37"/>
      <c r="B2" s="37"/>
      <c r="C2" s="37"/>
      <c r="D2" s="37"/>
      <c r="E2" s="37"/>
    </row>
    <row r="3" spans="1:5" ht="15.75">
      <c r="A3" s="37" t="s">
        <v>87</v>
      </c>
      <c r="B3" s="37"/>
      <c r="C3" s="37"/>
      <c r="D3" s="37"/>
      <c r="E3" s="37"/>
    </row>
    <row r="4" spans="1:5" ht="15.75">
      <c r="A4" s="37"/>
      <c r="B4" s="37"/>
      <c r="C4" s="37"/>
      <c r="D4" s="37"/>
      <c r="E4" s="37"/>
    </row>
    <row r="5" spans="1:5" ht="15.75">
      <c r="A5" s="37" t="s">
        <v>88</v>
      </c>
      <c r="B5" s="37"/>
      <c r="C5" s="38">
        <v>13455</v>
      </c>
      <c r="D5" s="37"/>
      <c r="E5" s="37"/>
    </row>
    <row r="6" spans="1:5" ht="15.75">
      <c r="A6" s="37" t="s">
        <v>89</v>
      </c>
      <c r="B6" s="37"/>
      <c r="C6" s="37">
        <f>(21.23+18.63+19.51+40+41.05+39.87+20.3+18.23+11.81+18.98+23.21+19.38)/12</f>
        <v>24.349999999999998</v>
      </c>
      <c r="D6" s="37"/>
      <c r="E6" s="37"/>
    </row>
    <row r="7" spans="1:5" ht="15.75">
      <c r="A7" s="37" t="s">
        <v>92</v>
      </c>
      <c r="B7" s="37"/>
      <c r="C7" s="37">
        <v>0.6</v>
      </c>
      <c r="D7" s="37"/>
      <c r="E7" s="37"/>
    </row>
    <row r="8" spans="1:5" ht="15.75">
      <c r="A8" s="37" t="s">
        <v>90</v>
      </c>
      <c r="B8" s="37"/>
      <c r="C8" s="39">
        <f>C5*C6</f>
        <v>327629.25</v>
      </c>
      <c r="D8" s="37" t="s">
        <v>96</v>
      </c>
      <c r="E8" s="37"/>
    </row>
    <row r="9" spans="1:5" ht="15.75">
      <c r="A9" s="37"/>
      <c r="B9" s="37"/>
      <c r="C9" s="37"/>
      <c r="D9" s="37" t="s">
        <v>97</v>
      </c>
      <c r="E9" s="37"/>
    </row>
    <row r="10" spans="1:5" ht="15.75">
      <c r="A10" s="37" t="s">
        <v>91</v>
      </c>
      <c r="B10" s="37"/>
      <c r="C10" s="39">
        <f>C8/(1+0.6)^6</f>
        <v>19528.225064277638</v>
      </c>
      <c r="D10" s="37" t="s">
        <v>95</v>
      </c>
      <c r="E10" s="37"/>
    </row>
    <row r="12" spans="1:5" ht="15.75">
      <c r="A12" s="37" t="s">
        <v>93</v>
      </c>
    </row>
    <row r="13" spans="1:5" ht="15.75">
      <c r="A13" s="3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DCF Val (Ke) Assume debt </vt:lpstr>
      <vt:lpstr>DFC Val (WACC) halfbase case</vt:lpstr>
      <vt:lpstr>Sheet1</vt:lpstr>
      <vt:lpstr>Sheet2</vt:lpstr>
      <vt:lpstr> DFC VAL assume no debt</vt:lpstr>
      <vt:lpstr>DCF Val (Ke) (2)</vt:lpstr>
      <vt:lpstr>DFC Val (WACC)</vt:lpstr>
      <vt:lpstr>Venture capitalist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Froylan Gilhary</dc:creator>
  <cp:lastModifiedBy>Expertsmind-001</cp:lastModifiedBy>
  <dcterms:created xsi:type="dcterms:W3CDTF">2014-01-18T15:46:27Z</dcterms:created>
  <dcterms:modified xsi:type="dcterms:W3CDTF">2014-02-11T07:36:52Z</dcterms:modified>
</cp:coreProperties>
</file>